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My Drive\H Drive\"/>
    </mc:Choice>
  </mc:AlternateContent>
  <xr:revisionPtr revIDLastSave="0" documentId="8_{5E246B04-333C-4073-94D1-2EAC35BF73E3}" xr6:coauthVersionLast="47" xr6:coauthVersionMax="47" xr10:uidLastSave="{00000000-0000-0000-0000-000000000000}"/>
  <bookViews>
    <workbookView xWindow="2640" yWindow="2640" windowWidth="21600" windowHeight="11295" xr2:uid="{B8A06C95-89A2-42A7-B091-21610C1B1505}"/>
  </bookViews>
  <sheets>
    <sheet name="23CR pg. 1" sheetId="1" r:id="rId1"/>
    <sheet name="23CR pg. 2" sheetId="3" r:id="rId2"/>
    <sheet name="23CR pg. 3" sheetId="4" r:id="rId3"/>
    <sheet name="23CR pg. 4" sheetId="5" r:id="rId4"/>
    <sheet name="23CR pg. 5" sheetId="6" r:id="rId5"/>
    <sheet name="23CR Hr. Lbr. Pg. 6" sheetId="7" r:id="rId6"/>
    <sheet name="23CR Sal. Lbr. Pg. 7" sheetId="8" r:id="rId7"/>
    <sheet name="23CR SFSP Lbr. Pg. 8" sheetId="9" r:id="rId8"/>
    <sheet name="23CR Equipment Pg. 9" sheetId="13" r:id="rId9"/>
    <sheet name="Form 24CR Numbers Pg. 10" sheetId="15" r:id="rId10"/>
    <sheet name="Sheet1" sheetId="16" r:id="rId11"/>
  </sheets>
  <definedNames>
    <definedName name="_xlnm.Print_Area" localSheetId="8">'23CR Equipment Pg. 9'!$B$1:$M$28</definedName>
    <definedName name="_xlnm.Print_Area" localSheetId="0">'23CR pg. 1'!$A$1:$M$42</definedName>
    <definedName name="_xlnm.Print_Area" localSheetId="3">'23CR pg. 4'!$A$1:$O$59</definedName>
    <definedName name="_xlnm.Print_Area" localSheetId="4">'23CR pg. 5'!$A$1:$I$34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4" l="1"/>
  <c r="F8" i="4"/>
  <c r="F10" i="4"/>
  <c r="K21" i="3"/>
  <c r="K20" i="3"/>
  <c r="K19" i="3"/>
  <c r="B29" i="15"/>
  <c r="C25" i="4"/>
  <c r="C17" i="3"/>
  <c r="C24" i="3"/>
  <c r="H22" i="4"/>
  <c r="C16" i="4"/>
  <c r="C20" i="4" s="1"/>
  <c r="C9" i="4"/>
  <c r="K14" i="3"/>
  <c r="K13" i="3"/>
  <c r="K12" i="3"/>
  <c r="F11" i="6" l="1"/>
  <c r="H17" i="4"/>
  <c r="N12" i="5"/>
  <c r="N8" i="5"/>
  <c r="H9" i="4" l="1"/>
  <c r="H29" i="4" l="1"/>
  <c r="C29" i="3"/>
  <c r="K6" i="9"/>
  <c r="F6" i="9" l="1"/>
  <c r="L6" i="9" s="1"/>
  <c r="B36" i="15" l="1"/>
  <c r="G13" i="6"/>
  <c r="E48" i="5"/>
  <c r="B2" i="5"/>
  <c r="G30" i="6" l="1"/>
  <c r="O28" i="5" l="1"/>
  <c r="N28" i="5"/>
  <c r="M28" i="5"/>
  <c r="I28" i="5"/>
  <c r="E28" i="5"/>
  <c r="L156" i="7" l="1"/>
  <c r="F156" i="7"/>
  <c r="L155" i="7"/>
  <c r="F155" i="7"/>
  <c r="L154" i="7"/>
  <c r="F154" i="7"/>
  <c r="L153" i="7"/>
  <c r="F153" i="7"/>
  <c r="L152" i="7"/>
  <c r="F152" i="7"/>
  <c r="L151" i="7"/>
  <c r="F151" i="7"/>
  <c r="L150" i="7"/>
  <c r="F150" i="7"/>
  <c r="L149" i="7"/>
  <c r="F149" i="7"/>
  <c r="L148" i="7"/>
  <c r="F148" i="7"/>
  <c r="L147" i="7"/>
  <c r="F147" i="7"/>
  <c r="L146" i="7"/>
  <c r="F146" i="7"/>
  <c r="L145" i="7"/>
  <c r="F145" i="7"/>
  <c r="L144" i="7"/>
  <c r="F144" i="7"/>
  <c r="L143" i="7"/>
  <c r="F143" i="7"/>
  <c r="L142" i="7"/>
  <c r="F142" i="7"/>
  <c r="L141" i="7"/>
  <c r="F141" i="7"/>
  <c r="L140" i="7"/>
  <c r="F140" i="7"/>
  <c r="L139" i="7"/>
  <c r="F139" i="7"/>
  <c r="L138" i="7"/>
  <c r="F138" i="7"/>
  <c r="L137" i="7"/>
  <c r="F137" i="7"/>
  <c r="L136" i="7"/>
  <c r="F136" i="7"/>
  <c r="L135" i="7"/>
  <c r="F135" i="7"/>
  <c r="L134" i="7"/>
  <c r="F134" i="7"/>
  <c r="L133" i="7"/>
  <c r="F133" i="7"/>
  <c r="L132" i="7"/>
  <c r="F132" i="7"/>
  <c r="L131" i="7"/>
  <c r="F131" i="7"/>
  <c r="L130" i="7"/>
  <c r="F130" i="7"/>
  <c r="L129" i="7"/>
  <c r="F129" i="7"/>
  <c r="L128" i="7"/>
  <c r="F128" i="7"/>
  <c r="L127" i="7"/>
  <c r="F127" i="7"/>
  <c r="L126" i="7"/>
  <c r="F126" i="7"/>
  <c r="L125" i="7"/>
  <c r="F125" i="7"/>
  <c r="L124" i="7"/>
  <c r="F124" i="7"/>
  <c r="L123" i="7"/>
  <c r="F123" i="7"/>
  <c r="L122" i="7"/>
  <c r="F122" i="7"/>
  <c r="L121" i="7"/>
  <c r="F121" i="7"/>
  <c r="L120" i="7"/>
  <c r="F120" i="7"/>
  <c r="L119" i="7"/>
  <c r="F119" i="7"/>
  <c r="L118" i="7"/>
  <c r="F118" i="7"/>
  <c r="L117" i="7"/>
  <c r="F117" i="7"/>
  <c r="L116" i="7"/>
  <c r="F116" i="7"/>
  <c r="L115" i="7"/>
  <c r="F115" i="7"/>
  <c r="L114" i="7"/>
  <c r="F114" i="7"/>
  <c r="L113" i="7"/>
  <c r="F113" i="7"/>
  <c r="L112" i="7"/>
  <c r="F112" i="7"/>
  <c r="L111" i="7"/>
  <c r="F111" i="7"/>
  <c r="L110" i="7"/>
  <c r="F110" i="7"/>
  <c r="L109" i="7"/>
  <c r="F109" i="7"/>
  <c r="L108" i="7"/>
  <c r="F108" i="7"/>
  <c r="L107" i="7"/>
  <c r="F107" i="7"/>
  <c r="L106" i="7"/>
  <c r="F106" i="7"/>
  <c r="L105" i="7"/>
  <c r="F105" i="7"/>
  <c r="L104" i="7"/>
  <c r="F104" i="7"/>
  <c r="L103" i="7"/>
  <c r="F103" i="7"/>
  <c r="L102" i="7"/>
  <c r="F102" i="7"/>
  <c r="L101" i="7"/>
  <c r="F101" i="7"/>
  <c r="L100" i="7"/>
  <c r="F100" i="7"/>
  <c r="L99" i="7"/>
  <c r="F99" i="7"/>
  <c r="L98" i="7"/>
  <c r="F98" i="7"/>
  <c r="L97" i="7"/>
  <c r="F97" i="7"/>
  <c r="L96" i="7"/>
  <c r="F96" i="7"/>
  <c r="L95" i="7"/>
  <c r="F95" i="7"/>
  <c r="L94" i="7"/>
  <c r="F94" i="7"/>
  <c r="L93" i="7"/>
  <c r="F93" i="7"/>
  <c r="L92" i="7"/>
  <c r="F92" i="7"/>
  <c r="L91" i="7"/>
  <c r="F91" i="7"/>
  <c r="L90" i="7"/>
  <c r="F90" i="7"/>
  <c r="L89" i="7"/>
  <c r="F89" i="7"/>
  <c r="L88" i="7"/>
  <c r="F88" i="7"/>
  <c r="L87" i="7"/>
  <c r="F87" i="7"/>
  <c r="L86" i="7"/>
  <c r="F86" i="7"/>
  <c r="L85" i="7"/>
  <c r="F85" i="7"/>
  <c r="L84" i="7"/>
  <c r="F84" i="7"/>
  <c r="L83" i="7"/>
  <c r="F83" i="7"/>
  <c r="L82" i="7"/>
  <c r="F82" i="7"/>
  <c r="L81" i="7"/>
  <c r="F81" i="7"/>
  <c r="L80" i="7"/>
  <c r="F80" i="7"/>
  <c r="L79" i="7"/>
  <c r="F79" i="7"/>
  <c r="L78" i="7"/>
  <c r="F78" i="7"/>
  <c r="L77" i="7"/>
  <c r="F77" i="7"/>
  <c r="L76" i="7"/>
  <c r="F76" i="7"/>
  <c r="L75" i="7"/>
  <c r="F75" i="7"/>
  <c r="L74" i="7"/>
  <c r="F74" i="7"/>
  <c r="L73" i="7"/>
  <c r="F73" i="7"/>
  <c r="L72" i="7"/>
  <c r="F72" i="7"/>
  <c r="L71" i="7"/>
  <c r="F71" i="7"/>
  <c r="L70" i="7"/>
  <c r="F70" i="7"/>
  <c r="L69" i="7"/>
  <c r="F69" i="7"/>
  <c r="L68" i="7"/>
  <c r="F68" i="7"/>
  <c r="L67" i="7"/>
  <c r="F67" i="7"/>
  <c r="L66" i="7"/>
  <c r="F66" i="7"/>
  <c r="L65" i="7"/>
  <c r="F65" i="7"/>
  <c r="L64" i="7"/>
  <c r="F64" i="7"/>
  <c r="L63" i="7"/>
  <c r="F63" i="7"/>
  <c r="L62" i="7"/>
  <c r="F62" i="7"/>
  <c r="L61" i="7"/>
  <c r="F61" i="7"/>
  <c r="L60" i="7"/>
  <c r="F60" i="7"/>
  <c r="L59" i="7"/>
  <c r="F59" i="7"/>
  <c r="L58" i="7"/>
  <c r="F58" i="7"/>
  <c r="L57" i="7"/>
  <c r="F57" i="7"/>
  <c r="L56" i="7"/>
  <c r="F56" i="7"/>
  <c r="L55" i="7"/>
  <c r="F55" i="7"/>
  <c r="L54" i="7"/>
  <c r="F54" i="7"/>
  <c r="L53" i="7"/>
  <c r="F53" i="7"/>
  <c r="L52" i="7"/>
  <c r="F52" i="7"/>
  <c r="L51" i="7"/>
  <c r="F51" i="7"/>
  <c r="L50" i="7"/>
  <c r="F50" i="7"/>
  <c r="L49" i="7"/>
  <c r="F49" i="7"/>
  <c r="L48" i="7"/>
  <c r="F48" i="7"/>
  <c r="L47" i="7"/>
  <c r="F47" i="7"/>
  <c r="L46" i="7"/>
  <c r="F46" i="7"/>
  <c r="L45" i="7"/>
  <c r="F45" i="7"/>
  <c r="L44" i="7"/>
  <c r="F44" i="7"/>
  <c r="L43" i="7"/>
  <c r="F43" i="7"/>
  <c r="L42" i="7"/>
  <c r="F42" i="7"/>
  <c r="L41" i="7"/>
  <c r="F41" i="7"/>
  <c r="L40" i="7"/>
  <c r="F40" i="7"/>
  <c r="L39" i="7"/>
  <c r="F39" i="7"/>
  <c r="L38" i="7"/>
  <c r="F38" i="7"/>
  <c r="L37" i="7"/>
  <c r="F37" i="7"/>
  <c r="L36" i="7"/>
  <c r="F36" i="7"/>
  <c r="L35" i="7"/>
  <c r="F35" i="7"/>
  <c r="L34" i="7"/>
  <c r="F34" i="7"/>
  <c r="L33" i="7"/>
  <c r="F33" i="7"/>
  <c r="L32" i="7"/>
  <c r="F32" i="7"/>
  <c r="L31" i="7"/>
  <c r="F31" i="7"/>
  <c r="L30" i="7"/>
  <c r="F30" i="7"/>
  <c r="L29" i="7"/>
  <c r="F29" i="7"/>
  <c r="L28" i="7"/>
  <c r="F28" i="7"/>
  <c r="L27" i="7"/>
  <c r="F27" i="7"/>
  <c r="L26" i="7"/>
  <c r="F26" i="7"/>
  <c r="L25" i="7"/>
  <c r="F25" i="7"/>
  <c r="M25" i="7" s="1"/>
  <c r="G29" i="6"/>
  <c r="O12" i="5"/>
  <c r="O15" i="5" s="1"/>
  <c r="N15" i="5"/>
  <c r="M92" i="7" l="1"/>
  <c r="M99" i="7"/>
  <c r="M27" i="7"/>
  <c r="M32" i="7"/>
  <c r="M28" i="7"/>
  <c r="M91" i="7"/>
  <c r="M44" i="7"/>
  <c r="M72" i="7"/>
  <c r="M52" i="7"/>
  <c r="M48" i="7"/>
  <c r="M130" i="7"/>
  <c r="M107" i="7"/>
  <c r="M96" i="7"/>
  <c r="M26" i="7"/>
  <c r="M58" i="7"/>
  <c r="M66" i="7"/>
  <c r="M82" i="7"/>
  <c r="M90" i="7"/>
  <c r="M98" i="7"/>
  <c r="M154" i="7"/>
  <c r="M31" i="7"/>
  <c r="M55" i="7"/>
  <c r="M87" i="7"/>
  <c r="M135" i="7"/>
  <c r="M136" i="7"/>
  <c r="M140" i="7"/>
  <c r="M144" i="7"/>
  <c r="M148" i="7"/>
  <c r="M30" i="7"/>
  <c r="M35" i="7"/>
  <c r="M36" i="7"/>
  <c r="M101" i="7"/>
  <c r="M105" i="7"/>
  <c r="M109" i="7"/>
  <c r="M113" i="7"/>
  <c r="M117" i="7"/>
  <c r="M125" i="7"/>
  <c r="M129" i="7"/>
  <c r="M133" i="7"/>
  <c r="M114" i="7"/>
  <c r="M122" i="7"/>
  <c r="M138" i="7"/>
  <c r="M43" i="7"/>
  <c r="M51" i="7"/>
  <c r="M59" i="7"/>
  <c r="M67" i="7"/>
  <c r="M75" i="7"/>
  <c r="M115" i="7"/>
  <c r="M123" i="7"/>
  <c r="M139" i="7"/>
  <c r="M147" i="7"/>
  <c r="M155" i="7"/>
  <c r="M104" i="7"/>
  <c r="M124" i="7"/>
  <c r="M152" i="7"/>
  <c r="M156" i="7"/>
  <c r="M29" i="7"/>
  <c r="M33" i="7"/>
  <c r="M37" i="7"/>
  <c r="M41" i="7"/>
  <c r="M53" i="7"/>
  <c r="M57" i="7"/>
  <c r="M69" i="7"/>
  <c r="M73" i="7"/>
  <c r="M77" i="7"/>
  <c r="M81" i="7"/>
  <c r="M85" i="7"/>
  <c r="M89" i="7"/>
  <c r="M40" i="7"/>
  <c r="M62" i="7"/>
  <c r="M74" i="7"/>
  <c r="M93" i="7"/>
  <c r="M97" i="7"/>
  <c r="M100" i="7"/>
  <c r="M108" i="7"/>
  <c r="M112" i="7"/>
  <c r="M116" i="7"/>
  <c r="M120" i="7"/>
  <c r="M131" i="7"/>
  <c r="M142" i="7"/>
  <c r="M63" i="7"/>
  <c r="M151" i="7"/>
  <c r="M34" i="7"/>
  <c r="M60" i="7"/>
  <c r="M64" i="7"/>
  <c r="M83" i="7"/>
  <c r="M106" i="7"/>
  <c r="M132" i="7"/>
  <c r="M137" i="7"/>
  <c r="M38" i="7"/>
  <c r="M50" i="7"/>
  <c r="M61" i="7"/>
  <c r="M65" i="7"/>
  <c r="M68" i="7"/>
  <c r="M76" i="7"/>
  <c r="M80" i="7"/>
  <c r="M84" i="7"/>
  <c r="M88" i="7"/>
  <c r="M141" i="7"/>
  <c r="M145" i="7"/>
  <c r="M118" i="7"/>
  <c r="M47" i="7"/>
  <c r="M79" i="7"/>
  <c r="M111" i="7"/>
  <c r="M143" i="7"/>
  <c r="M150" i="7"/>
  <c r="M94" i="7"/>
  <c r="M119" i="7"/>
  <c r="M126" i="7"/>
  <c r="M54" i="7"/>
  <c r="M86" i="7"/>
  <c r="M42" i="7"/>
  <c r="M45" i="7"/>
  <c r="M49" i="7"/>
  <c r="M56" i="7"/>
  <c r="M70" i="7"/>
  <c r="M95" i="7"/>
  <c r="M102" i="7"/>
  <c r="M127" i="7"/>
  <c r="M134" i="7"/>
  <c r="M121" i="7"/>
  <c r="M128" i="7"/>
  <c r="M146" i="7"/>
  <c r="M149" i="7"/>
  <c r="M153" i="7"/>
  <c r="M39" i="7"/>
  <c r="M46" i="7"/>
  <c r="M71" i="7"/>
  <c r="M78" i="7"/>
  <c r="M103" i="7"/>
  <c r="M110" i="7"/>
  <c r="L27" i="13"/>
  <c r="L26" i="13"/>
  <c r="L25" i="13"/>
  <c r="L24" i="13"/>
  <c r="L23" i="13"/>
  <c r="L22" i="13"/>
  <c r="L21" i="13"/>
  <c r="L20" i="13"/>
  <c r="L19" i="13"/>
  <c r="L18" i="13"/>
  <c r="L17" i="13"/>
  <c r="L16" i="13"/>
  <c r="L15" i="13"/>
  <c r="L14" i="13"/>
  <c r="L13" i="13"/>
  <c r="L12" i="13"/>
  <c r="L11" i="13"/>
  <c r="L10" i="13"/>
  <c r="L9" i="13"/>
  <c r="L8" i="13"/>
  <c r="L7" i="13"/>
  <c r="J27" i="13"/>
  <c r="J26" i="13"/>
  <c r="J25" i="13"/>
  <c r="J24" i="13"/>
  <c r="J23" i="13"/>
  <c r="J22" i="13"/>
  <c r="J21" i="13"/>
  <c r="J20" i="13"/>
  <c r="J19" i="13"/>
  <c r="J18" i="13"/>
  <c r="J17" i="13"/>
  <c r="J16" i="13"/>
  <c r="J15" i="13"/>
  <c r="J14" i="13"/>
  <c r="J13" i="13"/>
  <c r="J12" i="13"/>
  <c r="J11" i="13"/>
  <c r="J10" i="13"/>
  <c r="J9" i="13"/>
  <c r="J8" i="13"/>
  <c r="J7" i="13"/>
  <c r="F27" i="13"/>
  <c r="F26" i="13"/>
  <c r="F25" i="13"/>
  <c r="F24" i="13"/>
  <c r="F23" i="13"/>
  <c r="F22" i="13"/>
  <c r="F21" i="13"/>
  <c r="F20" i="13"/>
  <c r="F19" i="13"/>
  <c r="F18" i="13"/>
  <c r="F17" i="13"/>
  <c r="F16" i="13"/>
  <c r="F15" i="13"/>
  <c r="F14" i="13"/>
  <c r="F13" i="13"/>
  <c r="F12" i="13"/>
  <c r="F11" i="13"/>
  <c r="F10" i="13"/>
  <c r="F9" i="13"/>
  <c r="F8" i="13"/>
  <c r="H27" i="13"/>
  <c r="H26" i="13"/>
  <c r="H25" i="13"/>
  <c r="H24" i="13"/>
  <c r="H23" i="13"/>
  <c r="H22" i="13"/>
  <c r="H21" i="13"/>
  <c r="H20" i="13"/>
  <c r="H19" i="13"/>
  <c r="H18" i="13"/>
  <c r="H17" i="13"/>
  <c r="H16" i="13"/>
  <c r="H15" i="13"/>
  <c r="H14" i="13"/>
  <c r="H13" i="13"/>
  <c r="H12" i="13"/>
  <c r="H11" i="13"/>
  <c r="H10" i="13"/>
  <c r="H9" i="13"/>
  <c r="H8" i="13"/>
  <c r="H7" i="13"/>
  <c r="F7" i="13"/>
  <c r="M27" i="13"/>
  <c r="M26" i="13"/>
  <c r="M25" i="13"/>
  <c r="M24" i="13"/>
  <c r="M23" i="13"/>
  <c r="M22" i="13"/>
  <c r="M21" i="13"/>
  <c r="M20" i="13"/>
  <c r="M19" i="13"/>
  <c r="M18" i="13"/>
  <c r="M17" i="13"/>
  <c r="M16" i="13"/>
  <c r="M15" i="13"/>
  <c r="M14" i="13"/>
  <c r="M13" i="13"/>
  <c r="M12" i="13"/>
  <c r="M11" i="13"/>
  <c r="M10" i="13"/>
  <c r="M9" i="13"/>
  <c r="M8" i="13"/>
  <c r="M7" i="13"/>
  <c r="L28" i="13" l="1"/>
  <c r="F28" i="6" s="1"/>
  <c r="J28" i="13"/>
  <c r="E28" i="6" s="1"/>
  <c r="H28" i="13"/>
  <c r="D28" i="6" s="1"/>
  <c r="F28" i="13"/>
  <c r="C28" i="6" s="1"/>
  <c r="H30" i="1" l="1"/>
  <c r="D30" i="1"/>
  <c r="B48" i="15"/>
  <c r="J30" i="1"/>
  <c r="F30" i="1"/>
  <c r="B19" i="15" l="1"/>
  <c r="B18" i="15"/>
  <c r="B17" i="15"/>
  <c r="B16" i="15"/>
  <c r="O8" i="5"/>
  <c r="Q12" i="4"/>
  <c r="L14" i="4"/>
  <c r="D8" i="6" s="1"/>
  <c r="I8" i="5"/>
  <c r="H8" i="5"/>
  <c r="H52" i="5" s="1"/>
  <c r="G8" i="5"/>
  <c r="G52" i="5" s="1"/>
  <c r="F8" i="5"/>
  <c r="F10" i="5" s="1"/>
  <c r="L23" i="4"/>
  <c r="E8" i="6" s="1"/>
  <c r="B20" i="15" l="1"/>
  <c r="H10" i="5"/>
  <c r="G10" i="5"/>
  <c r="F52" i="5"/>
  <c r="B28" i="15"/>
  <c r="B51" i="15"/>
  <c r="B25" i="15"/>
  <c r="B24" i="15"/>
  <c r="B23" i="15"/>
  <c r="B22" i="15"/>
  <c r="B5" i="15"/>
  <c r="B4" i="15"/>
  <c r="B26" i="15" l="1"/>
  <c r="C37" i="4"/>
  <c r="C33" i="4"/>
  <c r="C11" i="4"/>
  <c r="B3" i="8"/>
  <c r="B2" i="8"/>
  <c r="F17" i="9"/>
  <c r="K17" i="9"/>
  <c r="F18" i="9"/>
  <c r="K18" i="9"/>
  <c r="F19" i="9"/>
  <c r="K19" i="9"/>
  <c r="L19" i="9" s="1"/>
  <c r="F20" i="9"/>
  <c r="K20" i="9"/>
  <c r="F21" i="9"/>
  <c r="K21" i="9"/>
  <c r="F22" i="9"/>
  <c r="K22" i="9"/>
  <c r="F23" i="9"/>
  <c r="K23" i="9"/>
  <c r="L23" i="9" s="1"/>
  <c r="C3" i="13"/>
  <c r="C2" i="13"/>
  <c r="M60" i="9"/>
  <c r="J60" i="9"/>
  <c r="I60" i="9"/>
  <c r="H60" i="9"/>
  <c r="G60" i="9"/>
  <c r="D60" i="9"/>
  <c r="K59" i="9"/>
  <c r="F59" i="9"/>
  <c r="K58" i="9"/>
  <c r="F58" i="9"/>
  <c r="K57" i="9"/>
  <c r="F57" i="9"/>
  <c r="K56" i="9"/>
  <c r="F56" i="9"/>
  <c r="K55" i="9"/>
  <c r="F55" i="9"/>
  <c r="K54" i="9"/>
  <c r="F54" i="9"/>
  <c r="K53" i="9"/>
  <c r="F53" i="9"/>
  <c r="K52" i="9"/>
  <c r="F52" i="9"/>
  <c r="K51" i="9"/>
  <c r="F51" i="9"/>
  <c r="K50" i="9"/>
  <c r="F50" i="9"/>
  <c r="K49" i="9"/>
  <c r="F49" i="9"/>
  <c r="K48" i="9"/>
  <c r="F48" i="9"/>
  <c r="K47" i="9"/>
  <c r="F47" i="9"/>
  <c r="K46" i="9"/>
  <c r="F46" i="9"/>
  <c r="K45" i="9"/>
  <c r="F45" i="9"/>
  <c r="K44" i="9"/>
  <c r="F44" i="9"/>
  <c r="K43" i="9"/>
  <c r="F43" i="9"/>
  <c r="K42" i="9"/>
  <c r="F42" i="9"/>
  <c r="K41" i="9"/>
  <c r="F41" i="9"/>
  <c r="K40" i="9"/>
  <c r="F40" i="9"/>
  <c r="K39" i="9"/>
  <c r="F39" i="9"/>
  <c r="K38" i="9"/>
  <c r="F38" i="9"/>
  <c r="K37" i="9"/>
  <c r="F37" i="9"/>
  <c r="K36" i="9"/>
  <c r="F36" i="9"/>
  <c r="K35" i="9"/>
  <c r="F35" i="9"/>
  <c r="K34" i="9"/>
  <c r="F34" i="9"/>
  <c r="K33" i="9"/>
  <c r="F33" i="9"/>
  <c r="K32" i="9"/>
  <c r="F32" i="9"/>
  <c r="K31" i="9"/>
  <c r="F31" i="9"/>
  <c r="K30" i="9"/>
  <c r="F30" i="9"/>
  <c r="K29" i="9"/>
  <c r="F29" i="9"/>
  <c r="K28" i="9"/>
  <c r="F28" i="9"/>
  <c r="K27" i="9"/>
  <c r="F27" i="9"/>
  <c r="K26" i="9"/>
  <c r="F26" i="9"/>
  <c r="K25" i="9"/>
  <c r="F25" i="9"/>
  <c r="K24" i="9"/>
  <c r="F24" i="9"/>
  <c r="K16" i="9"/>
  <c r="F16" i="9"/>
  <c r="K15" i="9"/>
  <c r="F15" i="9"/>
  <c r="K14" i="9"/>
  <c r="F14" i="9"/>
  <c r="K13" i="9"/>
  <c r="F13" i="9"/>
  <c r="K12" i="9"/>
  <c r="F12" i="9"/>
  <c r="K11" i="9"/>
  <c r="F11" i="9"/>
  <c r="K10" i="9"/>
  <c r="F10" i="9"/>
  <c r="K9" i="9"/>
  <c r="F9" i="9"/>
  <c r="K8" i="9"/>
  <c r="F8" i="9"/>
  <c r="K7" i="9"/>
  <c r="F7" i="9"/>
  <c r="B3" i="9"/>
  <c r="B2" i="9"/>
  <c r="J17" i="8"/>
  <c r="G17" i="8"/>
  <c r="F17" i="8"/>
  <c r="E17" i="8"/>
  <c r="D17" i="8"/>
  <c r="C17" i="8"/>
  <c r="B17" i="8"/>
  <c r="H16" i="8"/>
  <c r="I16" i="8" s="1"/>
  <c r="H15" i="8"/>
  <c r="I15" i="8" s="1"/>
  <c r="H14" i="8"/>
  <c r="I14" i="8" s="1"/>
  <c r="H13" i="8"/>
  <c r="I13" i="8" s="1"/>
  <c r="H12" i="8"/>
  <c r="I12" i="8" s="1"/>
  <c r="H11" i="8"/>
  <c r="I11" i="8" s="1"/>
  <c r="H10" i="8"/>
  <c r="I10" i="8" s="1"/>
  <c r="H9" i="8"/>
  <c r="I9" i="8" s="1"/>
  <c r="H8" i="8"/>
  <c r="I8" i="8" s="1"/>
  <c r="H7" i="8"/>
  <c r="I7" i="8" s="1"/>
  <c r="H6" i="8"/>
  <c r="B4" i="7"/>
  <c r="B3" i="7"/>
  <c r="D158" i="7"/>
  <c r="N158" i="7"/>
  <c r="K158" i="7"/>
  <c r="J158" i="7"/>
  <c r="I158" i="7"/>
  <c r="H158" i="7"/>
  <c r="G158" i="7"/>
  <c r="L157" i="7"/>
  <c r="F157" i="7"/>
  <c r="L24" i="7"/>
  <c r="F24" i="7"/>
  <c r="L23" i="7"/>
  <c r="F23" i="7"/>
  <c r="L22" i="7"/>
  <c r="F22" i="7"/>
  <c r="L21" i="7"/>
  <c r="F21" i="7"/>
  <c r="L20" i="7"/>
  <c r="F20" i="7"/>
  <c r="L19" i="7"/>
  <c r="F19" i="7"/>
  <c r="L18" i="7"/>
  <c r="F18" i="7"/>
  <c r="L17" i="7"/>
  <c r="F17" i="7"/>
  <c r="L16" i="7"/>
  <c r="F16" i="7"/>
  <c r="L15" i="7"/>
  <c r="F15" i="7"/>
  <c r="L14" i="7"/>
  <c r="F14" i="7"/>
  <c r="L13" i="7"/>
  <c r="F13" i="7"/>
  <c r="L12" i="7"/>
  <c r="F12" i="7"/>
  <c r="L11" i="7"/>
  <c r="F11" i="7"/>
  <c r="L10" i="7"/>
  <c r="F10" i="7"/>
  <c r="L9" i="7"/>
  <c r="F9" i="7"/>
  <c r="L8" i="7"/>
  <c r="F8" i="7"/>
  <c r="L7" i="7"/>
  <c r="L21" i="9" l="1"/>
  <c r="L17" i="9"/>
  <c r="B22" i="8"/>
  <c r="O19" i="5" s="1"/>
  <c r="B20" i="8"/>
  <c r="M19" i="5" s="1"/>
  <c r="B19" i="8"/>
  <c r="I19" i="5" s="1"/>
  <c r="L18" i="9"/>
  <c r="L20" i="9"/>
  <c r="L22" i="9"/>
  <c r="L41" i="9"/>
  <c r="L36" i="9"/>
  <c r="L58" i="9"/>
  <c r="L16" i="9"/>
  <c r="L45" i="9"/>
  <c r="L35" i="9"/>
  <c r="L59" i="9"/>
  <c r="L26" i="9"/>
  <c r="L30" i="9"/>
  <c r="L34" i="9"/>
  <c r="L42" i="9"/>
  <c r="L46" i="9"/>
  <c r="L50" i="9"/>
  <c r="L54" i="9"/>
  <c r="L14" i="9"/>
  <c r="L25" i="9"/>
  <c r="L33" i="9"/>
  <c r="L52" i="9"/>
  <c r="L49" i="9"/>
  <c r="L53" i="9"/>
  <c r="L38" i="9"/>
  <c r="L28" i="9"/>
  <c r="L32" i="9"/>
  <c r="L43" i="9"/>
  <c r="L29" i="9"/>
  <c r="L39" i="9"/>
  <c r="L40" i="9"/>
  <c r="L55" i="9"/>
  <c r="L47" i="9"/>
  <c r="L56" i="9"/>
  <c r="L24" i="9"/>
  <c r="L27" i="9"/>
  <c r="L37" i="9"/>
  <c r="L44" i="9"/>
  <c r="L31" i="9"/>
  <c r="L48" i="9"/>
  <c r="L51" i="9"/>
  <c r="L57" i="9"/>
  <c r="L13" i="9"/>
  <c r="L15" i="9"/>
  <c r="L12" i="9"/>
  <c r="L9" i="9"/>
  <c r="L11" i="9"/>
  <c r="L10" i="9"/>
  <c r="K60" i="9"/>
  <c r="M18" i="5" s="1"/>
  <c r="L8" i="9"/>
  <c r="L7" i="9"/>
  <c r="F60" i="9"/>
  <c r="M17" i="5" s="1"/>
  <c r="B21" i="8"/>
  <c r="N19" i="5" s="1"/>
  <c r="H17" i="8"/>
  <c r="M28" i="13"/>
  <c r="G28" i="6" s="1"/>
  <c r="I6" i="8"/>
  <c r="I17" i="8" s="1"/>
  <c r="M8" i="7"/>
  <c r="M12" i="7"/>
  <c r="M16" i="7"/>
  <c r="M15" i="7"/>
  <c r="M9" i="7"/>
  <c r="M20" i="7"/>
  <c r="M13" i="7"/>
  <c r="M21" i="7"/>
  <c r="M10" i="7"/>
  <c r="M14" i="7"/>
  <c r="M18" i="7"/>
  <c r="M22" i="7"/>
  <c r="M17" i="7"/>
  <c r="M11" i="7"/>
  <c r="M19" i="7"/>
  <c r="M23" i="7"/>
  <c r="M157" i="7"/>
  <c r="M24" i="7"/>
  <c r="F158" i="7"/>
  <c r="L158" i="7"/>
  <c r="M7" i="7"/>
  <c r="H20" i="8" l="1"/>
  <c r="M20" i="5" s="1"/>
  <c r="M22" i="5" s="1"/>
  <c r="H19" i="8"/>
  <c r="I20" i="5" s="1"/>
  <c r="H21" i="8"/>
  <c r="N20" i="5" s="1"/>
  <c r="H22" i="8"/>
  <c r="O20" i="5" s="1"/>
  <c r="L162" i="7"/>
  <c r="O18" i="5" s="1"/>
  <c r="L161" i="7"/>
  <c r="N18" i="5" s="1"/>
  <c r="L160" i="7"/>
  <c r="I18" i="5" s="1"/>
  <c r="B18" i="8"/>
  <c r="E19" i="5" s="1"/>
  <c r="L60" i="9"/>
  <c r="F161" i="7"/>
  <c r="N17" i="5" s="1"/>
  <c r="F160" i="7"/>
  <c r="I17" i="5" s="1"/>
  <c r="F162" i="7"/>
  <c r="O17" i="5" s="1"/>
  <c r="M158" i="7"/>
  <c r="N22" i="5" l="1"/>
  <c r="N56" i="5" s="1"/>
  <c r="O22" i="5"/>
  <c r="O56" i="5" s="1"/>
  <c r="H18" i="8"/>
  <c r="E20" i="5" s="1"/>
  <c r="L159" i="7"/>
  <c r="E18" i="5" s="1"/>
  <c r="I22" i="5"/>
  <c r="L30" i="1"/>
  <c r="F159" i="7"/>
  <c r="E17" i="5" s="1"/>
  <c r="F22" i="6" l="1"/>
  <c r="E22" i="5"/>
  <c r="D26" i="1"/>
  <c r="L26" i="1" s="1"/>
  <c r="B25" i="1"/>
  <c r="B3" i="3" l="1"/>
  <c r="B2" i="3"/>
  <c r="B3" i="4"/>
  <c r="B2" i="4"/>
  <c r="B3" i="5"/>
  <c r="B3" i="6"/>
  <c r="B2" i="6"/>
  <c r="F19" i="6"/>
  <c r="E19" i="6"/>
  <c r="D19" i="6"/>
  <c r="C19" i="6"/>
  <c r="F15" i="6" l="1"/>
  <c r="J27" i="1" s="1"/>
  <c r="G19" i="6"/>
  <c r="B41" i="15" s="1"/>
  <c r="M8" i="5"/>
  <c r="M52" i="5" s="1"/>
  <c r="L8" i="5"/>
  <c r="L10" i="5" s="1"/>
  <c r="K8" i="5"/>
  <c r="K52" i="5" s="1"/>
  <c r="J8" i="5"/>
  <c r="Q20" i="4"/>
  <c r="Q19" i="4"/>
  <c r="Q18" i="4"/>
  <c r="Q17" i="4"/>
  <c r="C38" i="4"/>
  <c r="C32" i="4"/>
  <c r="C31" i="4"/>
  <c r="C10" i="4"/>
  <c r="C8" i="4"/>
  <c r="E20" i="6"/>
  <c r="N48" i="5"/>
  <c r="O48" i="5"/>
  <c r="M48" i="5"/>
  <c r="E21" i="6" s="1"/>
  <c r="I48" i="5"/>
  <c r="D21" i="6" s="1"/>
  <c r="C21" i="6"/>
  <c r="D20" i="6"/>
  <c r="C20" i="6"/>
  <c r="C14" i="4" l="1"/>
  <c r="F20" i="6"/>
  <c r="G20" i="6" s="1"/>
  <c r="B42" i="15" s="1"/>
  <c r="F8" i="6"/>
  <c r="N59" i="5"/>
  <c r="O59" i="5"/>
  <c r="F21" i="6"/>
  <c r="G21" i="6" s="1"/>
  <c r="B43" i="15" s="1"/>
  <c r="J10" i="5"/>
  <c r="M10" i="5"/>
  <c r="K10" i="5"/>
  <c r="L52" i="5"/>
  <c r="J52" i="5"/>
  <c r="M12" i="5" l="1"/>
  <c r="M15" i="5" s="1"/>
  <c r="M55" i="5"/>
  <c r="H25" i="1" s="1"/>
  <c r="F18" i="6"/>
  <c r="Q23" i="4"/>
  <c r="E12" i="6" s="1"/>
  <c r="H12" i="4"/>
  <c r="Q11" i="4"/>
  <c r="Q10" i="4"/>
  <c r="Q9" i="4"/>
  <c r="H37" i="4"/>
  <c r="H38" i="4"/>
  <c r="C40" i="4"/>
  <c r="C35" i="4"/>
  <c r="H33" i="4"/>
  <c r="H32" i="4"/>
  <c r="H31" i="4"/>
  <c r="H24" i="4"/>
  <c r="H23" i="4"/>
  <c r="C27" i="4"/>
  <c r="F27" i="4" s="1"/>
  <c r="H19" i="4"/>
  <c r="H18" i="4"/>
  <c r="H16" i="4"/>
  <c r="F14" i="4"/>
  <c r="H11" i="4"/>
  <c r="H10" i="4"/>
  <c r="H8" i="4"/>
  <c r="K31" i="3"/>
  <c r="Q41" i="4" s="1"/>
  <c r="K27" i="3"/>
  <c r="K26" i="3"/>
  <c r="H25" i="4" l="1"/>
  <c r="K33" i="3"/>
  <c r="H40" i="1"/>
  <c r="H46" i="1" s="1"/>
  <c r="F40" i="1" s="1"/>
  <c r="H41" i="1"/>
  <c r="H47" i="1" s="1"/>
  <c r="F41" i="1" s="1"/>
  <c r="E15" i="6"/>
  <c r="H27" i="1" s="1"/>
  <c r="E22" i="6"/>
  <c r="B12" i="15"/>
  <c r="B13" i="15" s="1"/>
  <c r="B8" i="5"/>
  <c r="B10" i="5" s="1"/>
  <c r="B9" i="15"/>
  <c r="Q40" i="4"/>
  <c r="D8" i="5"/>
  <c r="D10" i="5" s="1"/>
  <c r="B11" i="15"/>
  <c r="C8" i="5"/>
  <c r="C52" i="5" s="1"/>
  <c r="B10" i="15"/>
  <c r="F24" i="6"/>
  <c r="Q14" i="4"/>
  <c r="D12" i="6" s="1"/>
  <c r="D15" i="6" s="1"/>
  <c r="F27" i="1" s="1"/>
  <c r="E18" i="6"/>
  <c r="M59" i="5"/>
  <c r="H14" i="4"/>
  <c r="H40" i="4"/>
  <c r="E8" i="5" s="1"/>
  <c r="E10" i="5" s="1"/>
  <c r="H35" i="4"/>
  <c r="H20" i="4"/>
  <c r="C11" i="6" l="1"/>
  <c r="G11" i="6" s="1"/>
  <c r="B34" i="15" s="1"/>
  <c r="T33" i="3"/>
  <c r="H42" i="4"/>
  <c r="F26" i="6"/>
  <c r="F31" i="6" s="1"/>
  <c r="J28" i="1"/>
  <c r="E24" i="6"/>
  <c r="H28" i="1" s="1"/>
  <c r="Q42" i="4"/>
  <c r="C8" i="6" s="1"/>
  <c r="G8" i="6" s="1"/>
  <c r="D52" i="5"/>
  <c r="B52" i="5"/>
  <c r="C10" i="5"/>
  <c r="B14" i="15"/>
  <c r="B31" i="15" s="1"/>
  <c r="I10" i="5"/>
  <c r="I12" i="5" s="1"/>
  <c r="I15" i="5" s="1"/>
  <c r="I52" i="5"/>
  <c r="I55" i="5" s="1"/>
  <c r="E52" i="5"/>
  <c r="E55" i="5" l="1"/>
  <c r="D25" i="1" s="1"/>
  <c r="C12" i="6"/>
  <c r="C15" i="6" s="1"/>
  <c r="E12" i="5"/>
  <c r="E15" i="5" s="1"/>
  <c r="J29" i="1"/>
  <c r="J31" i="1" s="1"/>
  <c r="G41" i="1"/>
  <c r="E26" i="6"/>
  <c r="H29" i="1" s="1"/>
  <c r="H31" i="1" s="1"/>
  <c r="D22" i="6"/>
  <c r="D18" i="6"/>
  <c r="G12" i="6" l="1"/>
  <c r="B35" i="15" s="1"/>
  <c r="B37" i="15" s="1"/>
  <c r="C18" i="6"/>
  <c r="G18" i="6" s="1"/>
  <c r="G15" i="6"/>
  <c r="D27" i="1"/>
  <c r="E31" i="6"/>
  <c r="C22" i="6"/>
  <c r="G22" i="6" s="1"/>
  <c r="D24" i="6"/>
  <c r="F28" i="1" s="1"/>
  <c r="F25" i="1"/>
  <c r="L25" i="1" s="1"/>
  <c r="I59" i="5"/>
  <c r="L27" i="1" l="1"/>
  <c r="H20" i="6"/>
  <c r="H19" i="6"/>
  <c r="H21" i="6"/>
  <c r="B40" i="15"/>
  <c r="H18" i="6"/>
  <c r="B44" i="15"/>
  <c r="H22" i="6"/>
  <c r="E59" i="5"/>
  <c r="C24" i="6"/>
  <c r="C26" i="6" s="1"/>
  <c r="C31" i="6" s="1"/>
  <c r="D26" i="6"/>
  <c r="D28" i="1" l="1"/>
  <c r="F29" i="1"/>
  <c r="F31" i="1" s="1"/>
  <c r="D31" i="6"/>
  <c r="G24" i="6"/>
  <c r="H24" i="6" s="1"/>
  <c r="D29" i="1" l="1"/>
  <c r="D31" i="1" s="1"/>
  <c r="B45" i="15"/>
  <c r="L28" i="1"/>
  <c r="G26" i="6"/>
  <c r="G31" i="6" s="1"/>
  <c r="B49" i="15" s="1"/>
  <c r="H39" i="1"/>
  <c r="G39" i="1" l="1"/>
  <c r="H45" i="1"/>
  <c r="B47" i="15"/>
  <c r="L29" i="1"/>
  <c r="L31" i="1" s="1"/>
  <c r="G48" i="1"/>
  <c r="F39" i="1" l="1"/>
</calcChain>
</file>

<file path=xl/sharedStrings.xml><?xml version="1.0" encoding="utf-8"?>
<sst xmlns="http://schemas.openxmlformats.org/spreadsheetml/2006/main" count="672" uniqueCount="328">
  <si>
    <t>Cost Reimbursable</t>
  </si>
  <si>
    <t>PUBLIC</t>
  </si>
  <si>
    <r>
      <t xml:space="preserve">Form #23 CR </t>
    </r>
    <r>
      <rPr>
        <i/>
        <sz val="11"/>
        <color rgb="FF0000FF"/>
        <rFont val="Arial"/>
        <family val="2"/>
      </rPr>
      <t>PUBLIC</t>
    </r>
  </si>
  <si>
    <t xml:space="preserve"> RESPONSE AND PROJECTED OPERATING STATEMENT</t>
  </si>
  <si>
    <t>for</t>
  </si>
  <si>
    <t>SFA:</t>
  </si>
  <si>
    <t>We the undersigned, agree to operate the food service program as described in the RFP specifications.</t>
  </si>
  <si>
    <t>FSMC NAME:</t>
  </si>
  <si>
    <t>FSMC ADDRESS:</t>
  </si>
  <si>
    <t>PREPARER'S NAME:</t>
  </si>
  <si>
    <t>TITLE:</t>
  </si>
  <si>
    <t>TELEPHONE #:</t>
  </si>
  <si>
    <t>PREPARER'S E-MAIL :</t>
  </si>
  <si>
    <t xml:space="preserve">This proposal is subject to all the attached terms, conditions and specifications.  If accepted we hereby agree to enter into a FOOD SERVICE MANAGEMENT COMPANY (FSMC) CONTRACT as described in the Contract/RFP.  </t>
  </si>
  <si>
    <t xml:space="preserve">FSMC Administrative/Management Fee ( i.e.- General Support Services, Administrative, etc.) must be included in one fee below. </t>
  </si>
  <si>
    <t>Administrative/Management Fee, Profit/Loss and Guarantee</t>
  </si>
  <si>
    <t xml:space="preserve">NSLP, SBP, ASSP </t>
  </si>
  <si>
    <t>CACFP</t>
  </si>
  <si>
    <t>SFSP</t>
  </si>
  <si>
    <t>CATERING/VENDED</t>
  </si>
  <si>
    <t>TOTAL</t>
  </si>
  <si>
    <t>CENTS PER MEAL:</t>
  </si>
  <si>
    <t>FLAT FEE:</t>
  </si>
  <si>
    <t>TOTAL INCOME</t>
  </si>
  <si>
    <t>TOTAL (EXPENSES) COST</t>
  </si>
  <si>
    <r>
      <t>RETURN / (</t>
    </r>
    <r>
      <rPr>
        <b/>
        <sz val="11"/>
        <color rgb="FFFF0000"/>
        <rFont val="Arial"/>
        <family val="2"/>
      </rPr>
      <t>LOSS)</t>
    </r>
  </si>
  <si>
    <t>EQUIPMENT INVESTMENT (1 YR.)</t>
  </si>
  <si>
    <t>Amount</t>
  </si>
  <si>
    <t>Guaranteed Breakeven</t>
  </si>
  <si>
    <t>No Guarantee</t>
  </si>
  <si>
    <t>NA</t>
  </si>
  <si>
    <r>
      <rPr>
        <b/>
        <sz val="11"/>
        <color theme="1"/>
        <rFont val="Arial"/>
        <family val="2"/>
      </rPr>
      <t xml:space="preserve">Guaranteed </t>
    </r>
    <r>
      <rPr>
        <b/>
        <sz val="11"/>
        <color rgb="FFFF0000"/>
        <rFont val="Arial"/>
        <family val="2"/>
      </rPr>
      <t>(Loss)</t>
    </r>
  </si>
  <si>
    <t>Guaranteed Return</t>
  </si>
  <si>
    <t>BOND TYPE &amp; REGULATION</t>
  </si>
  <si>
    <t>CHECK BOX IF INCUDED</t>
  </si>
  <si>
    <t>BOND AMOUNT</t>
  </si>
  <si>
    <t>BOND BASED ON THIS AMOUNT:</t>
  </si>
  <si>
    <t>BOND PERCENT FROM RFP</t>
  </si>
  <si>
    <t>*Note: State Bid Bond 10% not to exceed $20,000.00 - see RFP for requirements.</t>
  </si>
  <si>
    <t xml:space="preserve">*BID BOND 18A:18A </t>
  </si>
  <si>
    <t xml:space="preserve">**Note: Bid and Performance Bonds for SFSP are required if SFSP reimbursement  is greater than $100,000. </t>
  </si>
  <si>
    <t>Total Bid</t>
  </si>
  <si>
    <t>SFSP Bid</t>
  </si>
  <si>
    <t>SFSP Per</t>
  </si>
  <si>
    <t>FSMC:</t>
  </si>
  <si>
    <t>RESPONSE AND PROJECTED OPERATING STATEMENT</t>
  </si>
  <si>
    <r>
      <t xml:space="preserve"> PROJECTED REVENUE </t>
    </r>
    <r>
      <rPr>
        <i/>
        <sz val="12"/>
        <rFont val="Times New Roman"/>
        <family val="1"/>
      </rPr>
      <t>(CASH SALES)</t>
    </r>
  </si>
  <si>
    <t>NSLP,SBP,ASSP &amp; SMP, SSMP ONLY</t>
  </si>
  <si>
    <t>The FSMC shall use the Current Selling Price for students meals.</t>
  </si>
  <si>
    <t>Projected</t>
  </si>
  <si>
    <t>Selling Price</t>
  </si>
  <si>
    <t># of</t>
  </si>
  <si>
    <t>Meals/Milk</t>
  </si>
  <si>
    <t>Revenue</t>
  </si>
  <si>
    <t>Lunch</t>
  </si>
  <si>
    <t>Paid</t>
  </si>
  <si>
    <t>Elementary School</t>
  </si>
  <si>
    <t>@</t>
  </si>
  <si>
    <t>=</t>
  </si>
  <si>
    <t>Middle School</t>
  </si>
  <si>
    <t xml:space="preserve">Paid </t>
  </si>
  <si>
    <t>High School</t>
  </si>
  <si>
    <t>Reduced</t>
  </si>
  <si>
    <t>District-wide</t>
  </si>
  <si>
    <t>Free</t>
  </si>
  <si>
    <t>OTHER PROGRAM SALES/REVENUE</t>
  </si>
  <si>
    <t>Total</t>
  </si>
  <si>
    <t>SFA - SFA VENDED MEAL AGREEMENTS</t>
  </si>
  <si>
    <t>Breakfast</t>
  </si>
  <si>
    <t>Enter Projected Income Amount:</t>
  </si>
  <si>
    <t>CATERING</t>
  </si>
  <si>
    <t>Snack</t>
  </si>
  <si>
    <t>Catering Amount:</t>
  </si>
  <si>
    <t>*Milk</t>
  </si>
  <si>
    <t>Milk</t>
  </si>
  <si>
    <t>TOTAL CASH SALES FOR NSLP, SBP, ASSP &amp; SMP</t>
  </si>
  <si>
    <t>TOTAL CASH SALES -ALL PROGRAMS</t>
  </si>
  <si>
    <t>* SSMP and SMP Milk Sales are included with A La Carte $$$ in Expenses page.</t>
  </si>
  <si>
    <r>
      <t>A La Carte:</t>
    </r>
    <r>
      <rPr>
        <i/>
        <sz val="10"/>
        <rFont val="Arial"/>
        <family val="2"/>
      </rPr>
      <t xml:space="preserve"> (Student A La Carte, Adult Meals, Adult A La Carte and Non-Commissioned Vending )</t>
    </r>
  </si>
  <si>
    <t>Enter Amount</t>
  </si>
  <si>
    <r>
      <t xml:space="preserve"> PROJECTED REVENUE </t>
    </r>
    <r>
      <rPr>
        <i/>
        <sz val="12"/>
        <rFont val="Times New Roman"/>
        <family val="1"/>
      </rPr>
      <t>(Reimbursement)</t>
    </r>
  </si>
  <si>
    <t>OTHER REIMBURSABLE MEAL PROGRAMS</t>
  </si>
  <si>
    <t>Meals/Snacks &amp; Milk</t>
  </si>
  <si>
    <t>Rate</t>
  </si>
  <si>
    <t>Reimbursement</t>
  </si>
  <si>
    <t>LUNCH</t>
  </si>
  <si>
    <t>CHILD &amp; ADULT CARE FOOD PROGRAM</t>
  </si>
  <si>
    <t>Break</t>
  </si>
  <si>
    <t>Dinner</t>
  </si>
  <si>
    <t>*High Rate Only</t>
  </si>
  <si>
    <t xml:space="preserve">*All </t>
  </si>
  <si>
    <t>TOTAL LUNCH</t>
  </si>
  <si>
    <t xml:space="preserve">TOTAL CACFP </t>
  </si>
  <si>
    <t>TOTAL REG. BREAK.</t>
  </si>
  <si>
    <t>Supplement</t>
  </si>
  <si>
    <t>TOTAL SFSP</t>
  </si>
  <si>
    <t>TOTAL SN BREAK.</t>
  </si>
  <si>
    <t>* Enter total number of Lunch meals in High Rate ONLY if SFA qualifies for the High Rate of Reimbursement (Use total Lunch Number)</t>
  </si>
  <si>
    <t>TOTAL BREAK.</t>
  </si>
  <si>
    <t>Break. After the Bell</t>
  </si>
  <si>
    <t xml:space="preserve">**All Paid Breakfasts are in the Regular Rate Category. Only Schools/Sites who qualify for Severe Need breakfast are in SN -Reduced and Free. </t>
  </si>
  <si>
    <t>After School Snack Program</t>
  </si>
  <si>
    <t xml:space="preserve">***Breakfasts served after the Bell will receive an additional .10 per meal reimbursement. The applies only to Schools/Sites who serve breakfast after the bell.  </t>
  </si>
  <si>
    <t>TOTAL ASSP</t>
  </si>
  <si>
    <t>Milk Program</t>
  </si>
  <si>
    <t>Free Milk</t>
  </si>
  <si>
    <t xml:space="preserve">****SSMP and SMP  Sales &amp; Reimbursements are included with A la Carte $$$ </t>
  </si>
  <si>
    <t>Paid Milk</t>
  </si>
  <si>
    <t>***TOTAL SSMP/SMP</t>
  </si>
  <si>
    <t>MEAL - NSLP, SBP &amp; ASSP</t>
  </si>
  <si>
    <t>A La Carte &amp; SMP Dollars Converted</t>
  </si>
  <si>
    <t>TOTAL REMIBURSEMENT-NSLP,SBP,ASSP &amp; SMP</t>
  </si>
  <si>
    <t>Total Meals</t>
  </si>
  <si>
    <t>EXPENSES</t>
  </si>
  <si>
    <t>NSLP, SBP &amp; ASSP</t>
  </si>
  <si>
    <t>A LA CARTE</t>
  </si>
  <si>
    <t>"At Risk" CACFP</t>
  </si>
  <si>
    <t xml:space="preserve">CATERING </t>
  </si>
  <si>
    <t xml:space="preserve">SFA-SFA </t>
  </si>
  <si>
    <t>Meal</t>
  </si>
  <si>
    <t>BREAKFAST</t>
  </si>
  <si>
    <t>SNACK</t>
  </si>
  <si>
    <t>$$$</t>
  </si>
  <si>
    <t>DINNER</t>
  </si>
  <si>
    <t>SUPPLEMENT</t>
  </si>
  <si>
    <t>VENDED $$$</t>
  </si>
  <si>
    <t>Total Meals or $$$</t>
  </si>
  <si>
    <t>*Food Cost/Meal</t>
  </si>
  <si>
    <t xml:space="preserve">Total Food Cost </t>
  </si>
  <si>
    <t>Food Cost/ Program</t>
  </si>
  <si>
    <r>
      <t xml:space="preserve">Enter rebates as a negative number - Example </t>
    </r>
    <r>
      <rPr>
        <sz val="14"/>
        <color rgb="FFFF0000"/>
        <rFont val="Arial Narrow"/>
        <family val="2"/>
      </rPr>
      <t>-$100.00</t>
    </r>
  </si>
  <si>
    <t>Less Rebates</t>
  </si>
  <si>
    <t>Net Food Cost</t>
  </si>
  <si>
    <t xml:space="preserve">Hourly Wages </t>
  </si>
  <si>
    <t>Hourly and Salaried Labor and Benefits amounts will fill from the Labor worksheets. If SFA has CACFP, Catering or Vended Meals the FSMC must assign percentages of wages to these programs.</t>
  </si>
  <si>
    <t xml:space="preserve">Hourly and Salaried Labor &amp; Benefits are a percentage of total Hourly and Salaried Labor &amp; Benefits. </t>
  </si>
  <si>
    <r>
      <rPr>
        <b/>
        <u/>
        <sz val="11"/>
        <color theme="1"/>
        <rFont val="Arial Narrow"/>
        <family val="2"/>
      </rPr>
      <t>Hourly Labor and Benefits</t>
    </r>
    <r>
      <rPr>
        <b/>
        <sz val="11"/>
        <color theme="1"/>
        <rFont val="Arial Narrow"/>
        <family val="2"/>
      </rPr>
      <t xml:space="preserve"> is a separate worksheet for SFSP. Amounts will fill from these worksheets.</t>
    </r>
    <r>
      <rPr>
        <b/>
        <u/>
        <sz val="11"/>
        <color theme="1"/>
        <rFont val="Arial Narrow"/>
        <family val="2"/>
      </rPr>
      <t xml:space="preserve"> Salaried Labor</t>
    </r>
    <r>
      <rPr>
        <b/>
        <sz val="11"/>
        <color theme="1"/>
        <rFont val="Arial Narrow"/>
        <family val="2"/>
      </rPr>
      <t xml:space="preserve"> will be a percentage of Salary &amp; Benefits.</t>
    </r>
  </si>
  <si>
    <t xml:space="preserve">Hourly Benefits </t>
  </si>
  <si>
    <t xml:space="preserve">Salaried Wages </t>
  </si>
  <si>
    <t xml:space="preserve">Salaried Benefits </t>
  </si>
  <si>
    <t>Total Wages</t>
  </si>
  <si>
    <t>Cleaning Supplies</t>
  </si>
  <si>
    <t xml:space="preserve">Paper &amp; Plastic </t>
  </si>
  <si>
    <t>Total Supplies</t>
  </si>
  <si>
    <t xml:space="preserve">**Other Allowable Expenses </t>
  </si>
  <si>
    <r>
      <t xml:space="preserve">** Expenses as indicated in RFP </t>
    </r>
    <r>
      <rPr>
        <b/>
        <i/>
        <sz val="10"/>
        <rFont val="Arial"/>
        <family val="2"/>
      </rPr>
      <t>(Cost and Responsibility Form)</t>
    </r>
    <r>
      <rPr>
        <b/>
        <sz val="10"/>
        <rFont val="Arial"/>
        <family val="2"/>
      </rPr>
      <t xml:space="preserve"> </t>
    </r>
  </si>
  <si>
    <t xml:space="preserve">Smallwares </t>
  </si>
  <si>
    <t>Vehicle (gas, repairs, lease)</t>
  </si>
  <si>
    <t>Insurance (General, Product, and Liability)</t>
  </si>
  <si>
    <t>Uniforms/Laundry</t>
  </si>
  <si>
    <t>Office Supplies (postage, meal ticket printing, etc.)</t>
  </si>
  <si>
    <t>Bonus / Incentives**</t>
  </si>
  <si>
    <t>**Must be per RFP/Contract - Pg #</t>
  </si>
  <si>
    <t>USDA Foods Delivery</t>
  </si>
  <si>
    <t>Telephone (cell)</t>
  </si>
  <si>
    <t>POS Hardware and Software</t>
  </si>
  <si>
    <t>Mileage (in district)</t>
  </si>
  <si>
    <t>Armored Car Cash Pick-up and Bank Deposit</t>
  </si>
  <si>
    <t>State and Local Licenses</t>
  </si>
  <si>
    <t>Other -</t>
  </si>
  <si>
    <t>Total Other Expenses</t>
  </si>
  <si>
    <t>Admin/Mgt Fees</t>
  </si>
  <si>
    <t>Cents Per Meal =</t>
  </si>
  <si>
    <t>FSMC - Enter fee (percentage of catering sales) in box above.</t>
  </si>
  <si>
    <t>Meal Equiv. Factor</t>
  </si>
  <si>
    <t>FSMC - only one type of Fee may be used. CPM or Flat Fee. Catering Fee will be defined as a percentage. All catering costs must be documented and submitted to the SFA.</t>
  </si>
  <si>
    <t>Catering /SFA-SFA Fees:</t>
  </si>
  <si>
    <t>Cents Per Meal Total</t>
  </si>
  <si>
    <t>or</t>
  </si>
  <si>
    <t>Flat Fee</t>
  </si>
  <si>
    <t>TOTAL EXPENSES</t>
  </si>
  <si>
    <t>SUMMARY OF INCOME AND EXPENSES</t>
  </si>
  <si>
    <t>NSLP, SBP ASSP</t>
  </si>
  <si>
    <t>CATERING / SFA-SFA</t>
  </si>
  <si>
    <t>TOTAL PROGRAM</t>
  </si>
  <si>
    <t>MEALS</t>
  </si>
  <si>
    <t>INCOME</t>
  </si>
  <si>
    <t>CASH SALES</t>
  </si>
  <si>
    <t>REIMBURSEMENTS</t>
  </si>
  <si>
    <t>VENDING COMMISSION</t>
  </si>
  <si>
    <t>Percent of cost to income:</t>
  </si>
  <si>
    <t>FOOD</t>
  </si>
  <si>
    <t>LABOR</t>
  </si>
  <si>
    <t>SUPPLIES</t>
  </si>
  <si>
    <t>OTHER EXPENSES</t>
  </si>
  <si>
    <t>MANAGEMENT FEE</t>
  </si>
  <si>
    <t>TOTAL EXPENSES (COST)</t>
  </si>
  <si>
    <r>
      <t>RETURN /</t>
    </r>
    <r>
      <rPr>
        <b/>
        <sz val="11"/>
        <color rgb="FFFF0000"/>
        <rFont val="Arial"/>
        <family val="2"/>
      </rPr>
      <t>(LOSS)</t>
    </r>
  </si>
  <si>
    <t>New Contract only</t>
  </si>
  <si>
    <t>FSMC Equipment Investment (5 Year Total)</t>
  </si>
  <si>
    <t>New &amp; Renewal</t>
  </si>
  <si>
    <t>Equipment Investment -   (Current Year)</t>
  </si>
  <si>
    <t>*Anticipated Meal Charges Debt</t>
  </si>
  <si>
    <r>
      <t>R/</t>
    </r>
    <r>
      <rPr>
        <b/>
        <sz val="11"/>
        <color rgb="FFFF0000"/>
        <rFont val="Arial"/>
        <family val="2"/>
      </rPr>
      <t>L</t>
    </r>
    <r>
      <rPr>
        <b/>
        <sz val="11"/>
        <color theme="1"/>
        <rFont val="Arial"/>
        <family val="2"/>
      </rPr>
      <t xml:space="preserve"> with Equipment &amp; Meal Charge Debt</t>
    </r>
  </si>
  <si>
    <t>HOURLY - FSMC &amp; SFA Labor and Benefits (Does not include Summer Food Service Program)</t>
  </si>
  <si>
    <t>FSMC shall determine a percentage of "total wages" that will be applied to CACFP, Catering &amp;Vended Meals.</t>
  </si>
  <si>
    <t>Add description for "Other" column(s).</t>
  </si>
  <si>
    <t>Catering</t>
  </si>
  <si>
    <t>Wages</t>
  </si>
  <si>
    <t>Employer Share of Taxes and Benefits</t>
  </si>
  <si>
    <t>Vended Meals</t>
  </si>
  <si>
    <t>Site Name</t>
  </si>
  <si>
    <t>Position</t>
  </si>
  <si>
    <t>Hourly Rate</t>
  </si>
  <si>
    <t>Hours/day</t>
  </si>
  <si>
    <t># of Days Paid</t>
  </si>
  <si>
    <t xml:space="preserve"> Payroll Taxes</t>
  </si>
  <si>
    <t xml:space="preserve"> Medical</t>
  </si>
  <si>
    <t>NJ Earned Sick Leave</t>
  </si>
  <si>
    <t xml:space="preserve">Other </t>
  </si>
  <si>
    <t>Other</t>
  </si>
  <si>
    <t>Total Fringe</t>
  </si>
  <si>
    <t>Total Cost</t>
  </si>
  <si>
    <t>*PTO - Hours</t>
  </si>
  <si>
    <t>Total SFA</t>
  </si>
  <si>
    <t xml:space="preserve">Labor Dollars </t>
  </si>
  <si>
    <t>TOTALS</t>
  </si>
  <si>
    <t>Worksheet must accurately reflect any and all hourly employees employed by the FSMC</t>
  </si>
  <si>
    <t>NSLP,SBP,ASSP</t>
  </si>
  <si>
    <t xml:space="preserve">FSMC can hide/unhide rows, format and change description of headings to make worksheet compatible to their needs. </t>
  </si>
  <si>
    <t>VENDED MEALS</t>
  </si>
  <si>
    <t>FSMC Salaried Labor and Benefits (Includes SFSP)</t>
  </si>
  <si>
    <t xml:space="preserve">Summer Food Service Program  HOURLY - FSMC Labor and Benefits </t>
  </si>
  <si>
    <t>FSMC - This worksheet is only for new RFP/Contracts</t>
  </si>
  <si>
    <t>FSMC PROPOSED EQUIPMENT (by PROGRAM)</t>
  </si>
  <si>
    <t>SCHOOL/SITE NAME</t>
  </si>
  <si>
    <t>PROPOSED EQUIPMENT (indicate program)</t>
  </si>
  <si>
    <t>UNIT COST</t>
  </si>
  <si>
    <t>#  OF UNITS</t>
  </si>
  <si>
    <t># OF UNITS</t>
  </si>
  <si>
    <t>CATERING &amp; SFA-SFA</t>
  </si>
  <si>
    <t>TOTAL COST</t>
  </si>
  <si>
    <t>SFA Name:</t>
  </si>
  <si>
    <t>FSMC Name:</t>
  </si>
  <si>
    <t>Evaluation Score</t>
  </si>
  <si>
    <t>Total Lunch Meals</t>
  </si>
  <si>
    <t>Total Breakfast Meals</t>
  </si>
  <si>
    <t>Total Snack Meals</t>
  </si>
  <si>
    <t>A la Carte Sales $$$</t>
  </si>
  <si>
    <t>*A la Carte Meals</t>
  </si>
  <si>
    <t>CACFP Breakfast Meals</t>
  </si>
  <si>
    <t>CACFP Lunch Meals</t>
  </si>
  <si>
    <t>CACFP Dinner Meals</t>
  </si>
  <si>
    <t>CACFP Snack Meals</t>
  </si>
  <si>
    <t>Total CACFP Meals</t>
  </si>
  <si>
    <t>SFSP Breakfast Meals</t>
  </si>
  <si>
    <t>SFSP Lunch Meals</t>
  </si>
  <si>
    <t>SFSP Supplement Meals</t>
  </si>
  <si>
    <t>SFSP Dinner Meals</t>
  </si>
  <si>
    <t>Total SFSP Meals</t>
  </si>
  <si>
    <t>Vended Meal $$$</t>
  </si>
  <si>
    <t>TOTAL MEALS</t>
  </si>
  <si>
    <t>Total Cash Sales</t>
  </si>
  <si>
    <t>Total Reimbursement</t>
  </si>
  <si>
    <t>Vending Commission</t>
  </si>
  <si>
    <t>Total Income</t>
  </si>
  <si>
    <t>Food</t>
  </si>
  <si>
    <t>Labor</t>
  </si>
  <si>
    <t>Supplies</t>
  </si>
  <si>
    <t>Other Expenses</t>
  </si>
  <si>
    <t>Management Fee</t>
  </si>
  <si>
    <t>Total Expenses</t>
  </si>
  <si>
    <r>
      <t>Pr</t>
    </r>
    <r>
      <rPr>
        <sz val="11"/>
        <rFont val="Arial Narrow"/>
        <family val="2"/>
      </rPr>
      <t>ofit / (LOSS)</t>
    </r>
  </si>
  <si>
    <t>Total Equipment Investment (5 Years)</t>
  </si>
  <si>
    <t>P/L with Current Year Equipment &amp; Meal Charge Debt</t>
  </si>
  <si>
    <t xml:space="preserve">Guarantee </t>
  </si>
  <si>
    <r>
      <rPr>
        <i/>
        <sz val="11"/>
        <rFont val="Arial"/>
        <family val="2"/>
      </rPr>
      <t xml:space="preserve">Form #23 CR </t>
    </r>
    <r>
      <rPr>
        <i/>
        <sz val="11"/>
        <color rgb="FF0000FF"/>
        <rFont val="Arial"/>
        <family val="2"/>
      </rPr>
      <t xml:space="preserve"> PUBLIC </t>
    </r>
  </si>
  <si>
    <r>
      <t xml:space="preserve">Form #23 CR </t>
    </r>
    <r>
      <rPr>
        <i/>
        <sz val="11"/>
        <color rgb="FF0000FF"/>
        <rFont val="Arial"/>
        <family val="2"/>
      </rPr>
      <t xml:space="preserve">PUBLIC </t>
    </r>
  </si>
  <si>
    <r>
      <rPr>
        <b/>
        <i/>
        <u/>
        <sz val="11"/>
        <color rgb="FF0000FF"/>
        <rFont val="Arial"/>
        <family val="2"/>
      </rPr>
      <t>PUBLIC</t>
    </r>
    <r>
      <rPr>
        <b/>
        <sz val="11"/>
        <color indexed="30"/>
        <rFont val="Arial"/>
        <family val="2"/>
      </rPr>
      <t xml:space="preserve">- </t>
    </r>
    <r>
      <rPr>
        <b/>
        <sz val="11"/>
        <rFont val="Arial"/>
        <family val="2"/>
      </rPr>
      <t>Response and Projected Operating Statement</t>
    </r>
  </si>
  <si>
    <r>
      <t xml:space="preserve">Form #23 CR </t>
    </r>
    <r>
      <rPr>
        <i/>
        <sz val="11"/>
        <color rgb="FF0000FF"/>
        <rFont val="Arial"/>
        <family val="2"/>
      </rPr>
      <t>PUBLIC</t>
    </r>
    <r>
      <rPr>
        <i/>
        <sz val="11"/>
        <color indexed="30"/>
        <rFont val="Arial"/>
        <family val="2"/>
      </rPr>
      <t xml:space="preserve"> </t>
    </r>
  </si>
  <si>
    <t>NJEIE</t>
  </si>
  <si>
    <t>Meals</t>
  </si>
  <si>
    <t>Date Prepared or Revised:</t>
  </si>
  <si>
    <t>List all SFA-SFA Agreements:</t>
  </si>
  <si>
    <t>**BID BOND - SFSP (FEDERAL SURETY CO. ONLY)</t>
  </si>
  <si>
    <t>**PERFORMANCE BOND - SFSP (FED. SURETY CO. ONLY) BOND DUE TO SFA 7 DAYS PRIOR TO PROGRAM START</t>
  </si>
  <si>
    <t xml:space="preserve"> Payroll Taxes ONLY</t>
  </si>
  <si>
    <t>NJEIE Paid</t>
  </si>
  <si>
    <r>
      <t xml:space="preserve">Pd </t>
    </r>
    <r>
      <rPr>
        <sz val="8"/>
        <color theme="1"/>
        <rFont val="Arial"/>
        <family val="2"/>
      </rPr>
      <t>NJEIE</t>
    </r>
  </si>
  <si>
    <r>
      <rPr>
        <sz val="11"/>
        <color theme="1"/>
        <rFont val="Arial"/>
        <family val="2"/>
      </rPr>
      <t>Pd</t>
    </r>
    <r>
      <rPr>
        <sz val="9"/>
        <color theme="1"/>
        <rFont val="Arial"/>
        <family val="2"/>
      </rPr>
      <t xml:space="preserve"> </t>
    </r>
    <r>
      <rPr>
        <sz val="8"/>
        <color theme="1"/>
        <rFont val="Arial"/>
        <family val="2"/>
      </rPr>
      <t>NJEIE</t>
    </r>
  </si>
  <si>
    <t xml:space="preserve">**BREAKFAST Severe Need </t>
  </si>
  <si>
    <t xml:space="preserve">BREAKFAST - Regular Rate </t>
  </si>
  <si>
    <t xml:space="preserve">Paid Meal Counts in Yellow Cells includes NJEIE Paid Meals. NJEIE Paid Meals are automatically excluded in Projected Revenue. </t>
  </si>
  <si>
    <t>Catering $$$</t>
  </si>
  <si>
    <r>
      <t>RETURN/</t>
    </r>
    <r>
      <rPr>
        <b/>
        <sz val="10"/>
        <color rgb="FFFF0000"/>
        <rFont val="Arial"/>
        <family val="2"/>
      </rPr>
      <t xml:space="preserve">LOSS </t>
    </r>
    <r>
      <rPr>
        <b/>
        <sz val="10"/>
        <rFont val="Arial"/>
        <family val="2"/>
      </rPr>
      <t xml:space="preserve"> WITH EQUIPMENT</t>
    </r>
  </si>
  <si>
    <r>
      <rPr>
        <b/>
        <sz val="12"/>
        <color indexed="10"/>
        <rFont val="Arial"/>
        <family val="2"/>
      </rPr>
      <t>PUBLIC</t>
    </r>
    <r>
      <rPr>
        <b/>
        <sz val="10"/>
        <color indexed="10"/>
        <rFont val="Arial"/>
        <family val="2"/>
      </rPr>
      <t>-All NSLP rates of reimbursement include the PBF ($.09)</t>
    </r>
  </si>
  <si>
    <t>GUARANTEE: FSMC must check one of the following boxes.</t>
  </si>
  <si>
    <t>SUMMER FOOD SERVICE PROGRAM</t>
  </si>
  <si>
    <t>Nutrition/Menu Software</t>
  </si>
  <si>
    <t>SFA Labor must be added as line item from RFP/Contract or Renewal -$$ from the SFA</t>
  </si>
  <si>
    <t>Computers/Laptops</t>
  </si>
  <si>
    <t xml:space="preserve">*Anticipated Meal Charges Debt for new contracts can be found in the RFP. Renewals should use past history. </t>
  </si>
  <si>
    <t>To be filled out only if the SFA has requested equipment in the RFP</t>
  </si>
  <si>
    <t>PLEASE NOTE - Use All Site Names as indicated on the SFA's Application Packet in Site Details (or if a new Contract the form 372.) All Sites must be listed. If no FSMC Labor is at the site indicate "No Labor" in the position column. The contract approval process will confirm if all sites are accounted for.</t>
  </si>
  <si>
    <t xml:space="preserve">  School Year       2026 -  2027</t>
  </si>
  <si>
    <t>Revised 3/2026</t>
  </si>
  <si>
    <t>Pomptonian Food Service</t>
  </si>
  <si>
    <t xml:space="preserve">                                                                      155 Passaic Ave. Suite 210, Fairfield NJ 07004</t>
  </si>
  <si>
    <t>Mark Vidovich</t>
  </si>
  <si>
    <t>973-882-8070</t>
  </si>
  <si>
    <t>mvidovich@pomptonian.com</t>
  </si>
  <si>
    <t>President</t>
  </si>
  <si>
    <t>Holiday</t>
  </si>
  <si>
    <t>Comp Insurance</t>
  </si>
  <si>
    <t xml:space="preserve">Township of Union Board of Education </t>
  </si>
  <si>
    <t>Promotions</t>
  </si>
  <si>
    <t>Battle Hill</t>
  </si>
  <si>
    <t>Manager</t>
  </si>
  <si>
    <t>Cook</t>
  </si>
  <si>
    <t>General Worker</t>
  </si>
  <si>
    <t>Burnet Middle School</t>
  </si>
  <si>
    <t>Assistant Cook</t>
  </si>
  <si>
    <t>Connecticut Farms</t>
  </si>
  <si>
    <t>Franklin Elementary School</t>
  </si>
  <si>
    <t>Hannah Caldwell School</t>
  </si>
  <si>
    <t>Jefferson Elementary</t>
  </si>
  <si>
    <t>Kawameeh Middle School</t>
  </si>
  <si>
    <t>Livingston</t>
  </si>
  <si>
    <t>Union Senior High</t>
  </si>
  <si>
    <t>Driver</t>
  </si>
  <si>
    <t>Office Manager</t>
  </si>
  <si>
    <t>Grill</t>
  </si>
  <si>
    <t>Washington</t>
  </si>
  <si>
    <t>Cashier</t>
  </si>
  <si>
    <t>OPERATIONS MANAGER</t>
  </si>
  <si>
    <t>FOOD SERVICE DIRECTOR</t>
  </si>
  <si>
    <t>District Chef</t>
  </si>
  <si>
    <t>ASST. FOOD SVC.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</si>
</sst>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1" formatCode="_(* #,##0_);_(* \(#,##0\);_(* &quot;-&quot;_);_(@_)"/>
    <numFmt numFmtId="44" formatCode="_(&quot;$&quot;* #,##0.00_);_(&quot;$&quot;* \(#,##0.00\);_(&quot;$&quot;* &quot;-&quot;??_);_(@_)"/>
    <numFmt numFmtId="43" formatCode="_(* #,##0.00_);_(* \(#,##0.00\);_(* &quot;-&quot;??_);_(@_)"/>
    <numFmt numFmtId="164" formatCode="&quot;$&quot;#,##0.00"/>
    <numFmt numFmtId="165" formatCode="&quot;$&quot;#,##0.0000"/>
    <numFmt numFmtId="166" formatCode="_(* #,##0_);_(* \(#,##0\);_(* &quot;-&quot;??_);_(@_)"/>
    <numFmt numFmtId="167" formatCode="[&lt;=9999999]###\-####;\(###\)\ ###\-####"/>
  </numFmts>
  <fonts count="119" x14ac:knownFonts="1">
    <font>
      <sz val="11"/>
      <color theme="1"/>
      <name val="Calibri"/>
      <family val="2"/>
      <scheme val="minor"/>
    </font>
    <font>
      <sz val="11"/>
      <color theme="1"/>
      <name val="Calibri"/>
      <family val="2"/>
      <scheme val="minor"/>
    </font>
    <font>
      <b/>
      <sz val="11"/>
      <color theme="1"/>
      <name val="Calibri"/>
      <family val="2"/>
      <scheme val="minor"/>
    </font>
    <font>
      <b/>
      <i/>
      <u/>
      <sz val="10"/>
      <name val="Arial"/>
      <family val="2"/>
    </font>
    <font>
      <i/>
      <sz val="10"/>
      <name val="Times New Roman"/>
      <family val="1"/>
    </font>
    <font>
      <sz val="11"/>
      <name val="Arial"/>
      <family val="2"/>
    </font>
    <font>
      <b/>
      <sz val="11"/>
      <name val="Arial"/>
      <family val="2"/>
    </font>
    <font>
      <b/>
      <sz val="11"/>
      <color rgb="FF0070C0"/>
      <name val="Arial"/>
      <family val="2"/>
    </font>
    <font>
      <b/>
      <i/>
      <u/>
      <sz val="11"/>
      <name val="Arial"/>
      <family val="2"/>
    </font>
    <font>
      <b/>
      <u/>
      <sz val="10"/>
      <name val="Arial"/>
      <family val="2"/>
    </font>
    <font>
      <b/>
      <u/>
      <sz val="11"/>
      <name val="Arial"/>
      <family val="2"/>
    </font>
    <font>
      <b/>
      <sz val="10"/>
      <name val="Arial"/>
      <family val="2"/>
    </font>
    <font>
      <sz val="11"/>
      <color indexed="12"/>
      <name val="Arial"/>
      <family val="2"/>
    </font>
    <font>
      <b/>
      <sz val="11"/>
      <color theme="1"/>
      <name val="Arial"/>
      <family val="2"/>
    </font>
    <font>
      <sz val="10"/>
      <name val="Arial"/>
      <family val="2"/>
    </font>
    <font>
      <sz val="11"/>
      <color theme="1"/>
      <name val="Arial"/>
      <family val="2"/>
    </font>
    <font>
      <b/>
      <sz val="11"/>
      <color rgb="FFFF0000"/>
      <name val="Arial"/>
      <family val="2"/>
    </font>
    <font>
      <b/>
      <sz val="11"/>
      <color indexed="12"/>
      <name val="Arial"/>
      <family val="2"/>
    </font>
    <font>
      <i/>
      <sz val="10"/>
      <name val="Arial"/>
      <family val="2"/>
    </font>
    <font>
      <b/>
      <sz val="12"/>
      <name val="Arial"/>
      <family val="2"/>
    </font>
    <font>
      <i/>
      <sz val="12"/>
      <name val="Times New Roman"/>
      <family val="1"/>
    </font>
    <font>
      <sz val="11"/>
      <color rgb="FF0000FF"/>
      <name val="Arial"/>
      <family val="2"/>
    </font>
    <font>
      <i/>
      <sz val="8"/>
      <name val="Times New Roman"/>
      <family val="1"/>
    </font>
    <font>
      <i/>
      <sz val="9"/>
      <name val="Arial"/>
      <family val="2"/>
    </font>
    <font>
      <b/>
      <sz val="10"/>
      <color rgb="FFFF0000"/>
      <name val="Arial"/>
      <family val="2"/>
    </font>
    <font>
      <b/>
      <sz val="12"/>
      <color indexed="10"/>
      <name val="Arial"/>
      <family val="2"/>
    </font>
    <font>
      <b/>
      <sz val="10"/>
      <color indexed="10"/>
      <name val="Arial"/>
      <family val="2"/>
    </font>
    <font>
      <b/>
      <i/>
      <sz val="10"/>
      <name val="Arial"/>
      <family val="2"/>
    </font>
    <font>
      <b/>
      <sz val="12"/>
      <color rgb="FFFF0000"/>
      <name val="Arial"/>
      <family val="2"/>
    </font>
    <font>
      <sz val="12"/>
      <color rgb="FFFF0000"/>
      <name val="Arial"/>
      <family val="2"/>
    </font>
    <font>
      <b/>
      <i/>
      <sz val="11"/>
      <name val="Arial"/>
      <family val="2"/>
    </font>
    <font>
      <b/>
      <i/>
      <sz val="9"/>
      <name val="Arial"/>
      <family val="2"/>
    </font>
    <font>
      <sz val="11"/>
      <color rgb="FFFF0000"/>
      <name val="Arial"/>
      <family val="2"/>
    </font>
    <font>
      <sz val="8"/>
      <color theme="1"/>
      <name val="Arial"/>
      <family val="2"/>
    </font>
    <font>
      <sz val="10"/>
      <color theme="1"/>
      <name val="Arial"/>
      <family val="2"/>
    </font>
    <font>
      <b/>
      <sz val="14"/>
      <color rgb="FF0070C0"/>
      <name val="Arial"/>
      <family val="2"/>
    </font>
    <font>
      <i/>
      <sz val="11"/>
      <name val="Arial"/>
      <family val="2"/>
    </font>
    <font>
      <i/>
      <sz val="11"/>
      <color indexed="30"/>
      <name val="Arial"/>
      <family val="2"/>
    </font>
    <font>
      <sz val="11"/>
      <color theme="1"/>
      <name val="Arial Narrow"/>
      <family val="2"/>
    </font>
    <font>
      <sz val="11"/>
      <name val="Arial Narrow"/>
      <family val="2"/>
    </font>
    <font>
      <b/>
      <i/>
      <u/>
      <sz val="11"/>
      <color theme="1"/>
      <name val="Arial"/>
      <family val="2"/>
    </font>
    <font>
      <b/>
      <sz val="11"/>
      <color theme="1"/>
      <name val="Arial Narrow"/>
      <family val="2"/>
    </font>
    <font>
      <b/>
      <sz val="12"/>
      <color theme="1"/>
      <name val="Arial Narrow"/>
      <family val="2"/>
    </font>
    <font>
      <b/>
      <sz val="10"/>
      <color theme="1"/>
      <name val="Arial"/>
      <family val="2"/>
    </font>
    <font>
      <sz val="9"/>
      <color theme="1"/>
      <name val="Arial"/>
      <family val="2"/>
    </font>
    <font>
      <b/>
      <i/>
      <sz val="9"/>
      <color theme="1"/>
      <name val="Calibri"/>
      <family val="2"/>
      <scheme val="minor"/>
    </font>
    <font>
      <b/>
      <sz val="12"/>
      <color rgb="FFFF0000"/>
      <name val="Arial Narrow"/>
      <family val="2"/>
    </font>
    <font>
      <b/>
      <sz val="11"/>
      <color indexed="30"/>
      <name val="Arial"/>
      <family val="2"/>
    </font>
    <font>
      <b/>
      <i/>
      <sz val="11"/>
      <color theme="1"/>
      <name val="Arial"/>
      <family val="2"/>
    </font>
    <font>
      <i/>
      <sz val="11"/>
      <color rgb="FF0000FF"/>
      <name val="Arial"/>
      <family val="2"/>
    </font>
    <font>
      <b/>
      <sz val="12"/>
      <color theme="1"/>
      <name val="Arial"/>
      <family val="2"/>
    </font>
    <font>
      <sz val="12"/>
      <color theme="1"/>
      <name val="Arial"/>
      <family val="2"/>
    </font>
    <font>
      <b/>
      <i/>
      <sz val="12"/>
      <color theme="1"/>
      <name val="Arial"/>
      <family val="2"/>
    </font>
    <font>
      <sz val="12"/>
      <color indexed="12"/>
      <name val="Arial"/>
      <family val="2"/>
    </font>
    <font>
      <sz val="12"/>
      <name val="Arial"/>
      <family val="2"/>
    </font>
    <font>
      <b/>
      <sz val="12"/>
      <color indexed="12"/>
      <name val="Arial"/>
      <family val="2"/>
    </font>
    <font>
      <b/>
      <i/>
      <u/>
      <sz val="14"/>
      <name val="Arial"/>
      <family val="2"/>
    </font>
    <font>
      <b/>
      <sz val="16"/>
      <name val="Times New Roman"/>
      <family val="1"/>
    </font>
    <font>
      <sz val="10"/>
      <name val="Times New Roman"/>
      <family val="1"/>
    </font>
    <font>
      <b/>
      <sz val="12"/>
      <name val="Times New Roman"/>
      <family val="1"/>
    </font>
    <font>
      <b/>
      <sz val="10"/>
      <name val="Times New Roman"/>
      <family val="1"/>
    </font>
    <font>
      <sz val="12"/>
      <name val="Times New Roman"/>
      <family val="1"/>
    </font>
    <font>
      <sz val="12"/>
      <name val="Arial Narrow"/>
      <family val="2"/>
    </font>
    <font>
      <u val="doubleAccounting"/>
      <sz val="12"/>
      <name val="Arial Narrow"/>
      <family val="2"/>
    </font>
    <font>
      <b/>
      <sz val="12"/>
      <name val="Arial Narrow"/>
      <family val="2"/>
    </font>
    <font>
      <sz val="10"/>
      <name val="Arial Narrow"/>
      <family val="2"/>
    </font>
    <font>
      <u val="doubleAccounting"/>
      <sz val="10"/>
      <name val="Arial Narrow"/>
      <family val="2"/>
    </font>
    <font>
      <b/>
      <sz val="10"/>
      <name val="Arial Narrow"/>
      <family val="2"/>
    </font>
    <font>
      <b/>
      <sz val="12"/>
      <color rgb="FF000000"/>
      <name val="Arial Narrow"/>
      <family val="2"/>
    </font>
    <font>
      <b/>
      <sz val="11"/>
      <color rgb="FF000000"/>
      <name val="Arial Narrow"/>
      <family val="2"/>
    </font>
    <font>
      <b/>
      <u val="doubleAccounting"/>
      <sz val="10"/>
      <name val="Arial Narrow"/>
      <family val="2"/>
    </font>
    <font>
      <b/>
      <u val="doubleAccounting"/>
      <sz val="9"/>
      <name val="Arial Narrow"/>
      <family val="2"/>
    </font>
    <font>
      <b/>
      <sz val="9"/>
      <name val="Arial Narrow"/>
      <family val="2"/>
    </font>
    <font>
      <b/>
      <sz val="10"/>
      <color rgb="FF000000"/>
      <name val="Arial Narrow"/>
      <family val="2"/>
    </font>
    <font>
      <b/>
      <i/>
      <sz val="16"/>
      <name val="Arial"/>
      <family val="2"/>
    </font>
    <font>
      <sz val="22"/>
      <color theme="1"/>
      <name val="Calibri Light"/>
      <family val="1"/>
      <scheme val="major"/>
    </font>
    <font>
      <b/>
      <sz val="11"/>
      <name val="Arial Narrow"/>
      <family val="2"/>
    </font>
    <font>
      <b/>
      <u/>
      <sz val="11"/>
      <color theme="1"/>
      <name val="Arial Narrow"/>
      <family val="2"/>
    </font>
    <font>
      <b/>
      <sz val="10"/>
      <color theme="1"/>
      <name val="Arial Narrow"/>
      <family val="2"/>
    </font>
    <font>
      <b/>
      <sz val="8"/>
      <color theme="1"/>
      <name val="Arial Narrow"/>
      <family val="2"/>
    </font>
    <font>
      <b/>
      <u/>
      <sz val="11"/>
      <color theme="1"/>
      <name val="Arial"/>
      <family val="2"/>
    </font>
    <font>
      <sz val="11"/>
      <color rgb="FF0000FF"/>
      <name val="Arial Narrow"/>
      <family val="2"/>
    </font>
    <font>
      <sz val="11"/>
      <color indexed="12"/>
      <name val="Arial Narrow"/>
      <family val="2"/>
    </font>
    <font>
      <b/>
      <sz val="12"/>
      <color rgb="FFFF0000"/>
      <name val="Calibri"/>
      <family val="2"/>
      <scheme val="minor"/>
    </font>
    <font>
      <b/>
      <i/>
      <sz val="11"/>
      <color theme="1"/>
      <name val="Calibri"/>
      <family val="2"/>
      <scheme val="minor"/>
    </font>
    <font>
      <b/>
      <sz val="11"/>
      <color rgb="FF0000FF"/>
      <name val="Arial Narrow"/>
      <family val="2"/>
    </font>
    <font>
      <b/>
      <sz val="11"/>
      <color indexed="12"/>
      <name val="Arial Narrow"/>
      <family val="2"/>
    </font>
    <font>
      <b/>
      <sz val="11"/>
      <color rgb="FF0000FF"/>
      <name val="Arial"/>
      <family val="2"/>
    </font>
    <font>
      <sz val="14"/>
      <color rgb="FF0000FF"/>
      <name val="Arial"/>
      <family val="2"/>
    </font>
    <font>
      <sz val="9"/>
      <color rgb="FF0000FF"/>
      <name val="Arial Narrow"/>
      <family val="2"/>
    </font>
    <font>
      <sz val="10"/>
      <color rgb="FF0000FF"/>
      <name val="Arial Narrow"/>
      <family val="2"/>
    </font>
    <font>
      <b/>
      <sz val="10"/>
      <color rgb="FF0000FF"/>
      <name val="Times New Roman"/>
      <family val="1"/>
    </font>
    <font>
      <b/>
      <sz val="12"/>
      <color rgb="FF0000FF"/>
      <name val="Arial"/>
      <family val="2"/>
    </font>
    <font>
      <i/>
      <sz val="8"/>
      <color theme="1"/>
      <name val="Arial Narrow"/>
      <family val="2"/>
    </font>
    <font>
      <sz val="8"/>
      <color theme="1"/>
      <name val="Arial Narrow"/>
      <family val="2"/>
    </font>
    <font>
      <i/>
      <sz val="11"/>
      <color theme="1"/>
      <name val="Arial Narrow"/>
      <family val="2"/>
    </font>
    <font>
      <i/>
      <sz val="11"/>
      <color rgb="FF0000FF"/>
      <name val="Arial Narrow"/>
      <family val="2"/>
    </font>
    <font>
      <i/>
      <sz val="11"/>
      <name val="Arial Narrow"/>
      <family val="2"/>
    </font>
    <font>
      <b/>
      <sz val="12"/>
      <color rgb="FF0000FF"/>
      <name val="Arial Narrow"/>
      <family val="2"/>
    </font>
    <font>
      <b/>
      <sz val="8"/>
      <color rgb="FF0000FF"/>
      <name val="Arial"/>
      <family val="2"/>
    </font>
    <font>
      <b/>
      <sz val="8"/>
      <color rgb="FFFF0000"/>
      <name val="Arial"/>
      <family val="2"/>
    </font>
    <font>
      <b/>
      <sz val="10"/>
      <color rgb="FF0000FF"/>
      <name val="Arial"/>
      <family val="2"/>
    </font>
    <font>
      <sz val="9"/>
      <name val="Arial Narrow"/>
      <family val="2"/>
    </font>
    <font>
      <b/>
      <sz val="9"/>
      <color theme="1"/>
      <name val="Arial Narrow"/>
      <family val="2"/>
    </font>
    <font>
      <b/>
      <sz val="11"/>
      <name val="Calibri"/>
      <family val="2"/>
      <scheme val="minor"/>
    </font>
    <font>
      <sz val="14"/>
      <color theme="1"/>
      <name val="Arial Narrow"/>
      <family val="2"/>
    </font>
    <font>
      <sz val="14"/>
      <color rgb="FFFF0000"/>
      <name val="Arial Narrow"/>
      <family val="2"/>
    </font>
    <font>
      <u/>
      <sz val="11"/>
      <color theme="10"/>
      <name val="Calibri"/>
      <family val="2"/>
      <scheme val="minor"/>
    </font>
    <font>
      <b/>
      <sz val="9"/>
      <color rgb="FFFF0000"/>
      <name val="Arial"/>
      <family val="2"/>
    </font>
    <font>
      <sz val="10"/>
      <color theme="1"/>
      <name val="Calibri"/>
      <family val="2"/>
      <scheme val="minor"/>
    </font>
    <font>
      <sz val="9"/>
      <color theme="1"/>
      <name val="Calibri"/>
      <family val="2"/>
      <scheme val="minor"/>
    </font>
    <font>
      <b/>
      <sz val="12"/>
      <color theme="1"/>
      <name val="Calibri"/>
      <family val="2"/>
      <scheme val="minor"/>
    </font>
    <font>
      <b/>
      <sz val="14"/>
      <color rgb="FF0000FF"/>
      <name val="Arial"/>
      <family val="2"/>
    </font>
    <font>
      <b/>
      <sz val="20"/>
      <color rgb="FF0000FF"/>
      <name val="Arial"/>
      <family val="2"/>
    </font>
    <font>
      <b/>
      <i/>
      <u/>
      <sz val="11"/>
      <color rgb="FF0000FF"/>
      <name val="Arial"/>
      <family val="2"/>
    </font>
    <font>
      <b/>
      <sz val="11"/>
      <color rgb="FFFF0000"/>
      <name val="Calibri"/>
      <family val="2"/>
      <scheme val="minor"/>
    </font>
    <font>
      <sz val="11"/>
      <color rgb="FF0000FF"/>
      <name val="Calibri"/>
      <family val="2"/>
      <scheme val="minor"/>
    </font>
    <font>
      <b/>
      <i/>
      <u/>
      <sz val="14"/>
      <color rgb="FFFF0000"/>
      <name val="Arial"/>
      <family val="2"/>
    </font>
    <font>
      <b/>
      <sz val="14"/>
      <color rgb="FFFF0000"/>
      <name val="Times New Roman"/>
      <family val="1"/>
    </font>
  </fonts>
  <fills count="2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5"/>
      </patternFill>
    </fill>
    <fill>
      <patternFill patternType="solid">
        <fgColor theme="2"/>
        <bgColor indexed="64"/>
      </patternFill>
    </fill>
    <fill>
      <patternFill patternType="solid">
        <fgColor theme="3" tint="0.59999389629810485"/>
        <bgColor indexed="64"/>
      </patternFill>
    </fill>
    <fill>
      <patternFill patternType="solid">
        <fgColor rgb="FFFFFF66"/>
        <bgColor rgb="FF000000"/>
      </patternFill>
    </fill>
    <fill>
      <patternFill patternType="solid">
        <fgColor rgb="FFB4C6E7"/>
        <bgColor rgb="FF000000"/>
      </patternFill>
    </fill>
    <fill>
      <patternFill patternType="solid">
        <fgColor theme="2" tint="-0.499984740745262"/>
        <bgColor indexed="64"/>
      </patternFill>
    </fill>
    <fill>
      <patternFill patternType="solid">
        <fgColor rgb="FFFFF2CC"/>
        <bgColor indexed="64"/>
      </patternFill>
    </fill>
    <fill>
      <patternFill patternType="solid">
        <fgColor theme="1"/>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indexed="64"/>
      </left>
      <right style="medium">
        <color auto="1"/>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right/>
      <top/>
      <bottom style="double">
        <color indexed="64"/>
      </bottom>
      <diagonal/>
    </border>
    <border>
      <left style="thick">
        <color indexed="64"/>
      </left>
      <right style="thick">
        <color indexed="64"/>
      </right>
      <top style="thick">
        <color indexed="64"/>
      </top>
      <bottom style="double">
        <color indexed="64"/>
      </bottom>
      <diagonal/>
    </border>
    <border>
      <left style="thick">
        <color auto="1"/>
      </left>
      <right style="thick">
        <color auto="1"/>
      </right>
      <top style="thick">
        <color auto="1"/>
      </top>
      <bottom style="thick">
        <color auto="1"/>
      </bottom>
      <diagonal/>
    </border>
    <border>
      <left style="medium">
        <color auto="1"/>
      </left>
      <right style="thick">
        <color auto="1"/>
      </right>
      <top style="medium">
        <color auto="1"/>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auto="1"/>
      </left>
      <right style="thin">
        <color auto="1"/>
      </right>
      <top style="thin">
        <color auto="1"/>
      </top>
      <bottom style="medium">
        <color auto="1"/>
      </bottom>
      <diagonal/>
    </border>
    <border>
      <left style="thin">
        <color indexed="64"/>
      </left>
      <right style="medium">
        <color auto="1"/>
      </right>
      <top/>
      <bottom style="thin">
        <color indexed="64"/>
      </bottom>
      <diagonal/>
    </border>
    <border>
      <left style="thick">
        <color indexed="64"/>
      </left>
      <right style="medium">
        <color auto="1"/>
      </right>
      <top style="thick">
        <color indexed="64"/>
      </top>
      <bottom style="double">
        <color indexed="64"/>
      </bottom>
      <diagonal/>
    </border>
    <border>
      <left style="thick">
        <color auto="1"/>
      </left>
      <right style="thick">
        <color auto="1"/>
      </right>
      <top style="thick">
        <color auto="1"/>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auto="1"/>
      </left>
      <right/>
      <top style="medium">
        <color indexed="64"/>
      </top>
      <bottom style="thin">
        <color indexed="64"/>
      </bottom>
      <diagonal/>
    </border>
    <border>
      <left/>
      <right style="medium">
        <color auto="1"/>
      </right>
      <top style="thin">
        <color indexed="64"/>
      </top>
      <bottom/>
      <diagonal/>
    </border>
    <border>
      <left style="thick">
        <color auto="1"/>
      </left>
      <right/>
      <top/>
      <bottom/>
      <diagonal/>
    </border>
    <border>
      <left/>
      <right style="thick">
        <color auto="1"/>
      </right>
      <top/>
      <bottom/>
      <diagonal/>
    </border>
    <border>
      <left style="thick">
        <color indexed="64"/>
      </left>
      <right/>
      <top/>
      <bottom style="double">
        <color indexed="64"/>
      </bottom>
      <diagonal/>
    </border>
    <border>
      <left/>
      <right style="thick">
        <color indexed="64"/>
      </right>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double">
        <color auto="1"/>
      </top>
      <bottom style="double">
        <color auto="1"/>
      </bottom>
      <diagonal/>
    </border>
    <border>
      <left style="thin">
        <color indexed="64"/>
      </left>
      <right style="thin">
        <color indexed="64"/>
      </right>
      <top style="medium">
        <color indexed="64"/>
      </top>
      <bottom/>
      <diagonal/>
    </border>
    <border>
      <left style="medium">
        <color auto="1"/>
      </left>
      <right style="thin">
        <color indexed="64"/>
      </right>
      <top style="medium">
        <color auto="1"/>
      </top>
      <bottom style="medium">
        <color auto="1"/>
      </bottom>
      <diagonal/>
    </border>
    <border>
      <left/>
      <right style="medium">
        <color auto="1"/>
      </right>
      <top/>
      <bottom style="thin">
        <color indexed="64"/>
      </bottom>
      <diagonal/>
    </border>
    <border>
      <left style="medium">
        <color auto="1"/>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medium">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style="thick">
        <color indexed="64"/>
      </bottom>
      <diagonal/>
    </border>
    <border>
      <left style="medium">
        <color indexed="64"/>
      </left>
      <right style="thick">
        <color indexed="64"/>
      </right>
      <top/>
      <bottom style="medium">
        <color indexed="64"/>
      </bottom>
      <diagonal/>
    </border>
    <border>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right style="medium">
        <color auto="1"/>
      </right>
      <top style="medium">
        <color auto="1"/>
      </top>
      <bottom style="thin">
        <color indexed="64"/>
      </bottom>
      <diagonal/>
    </border>
    <border>
      <left style="medium">
        <color auto="1"/>
      </left>
      <right style="thin">
        <color indexed="64"/>
      </right>
      <top/>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14" borderId="0" applyNumberFormat="0" applyBorder="0" applyAlignment="0" applyProtection="0"/>
    <xf numFmtId="0" fontId="107" fillId="0" borderId="0" applyNumberFormat="0" applyFill="0" applyBorder="0" applyAlignment="0" applyProtection="0"/>
  </cellStyleXfs>
  <cellXfs count="1068">
    <xf numFmtId="0" fontId="0" fillId="0" borderId="0" xfId="0"/>
    <xf numFmtId="0" fontId="0" fillId="0" borderId="2" xfId="0" applyBorder="1"/>
    <xf numFmtId="0" fontId="7" fillId="3" borderId="6" xfId="0" applyFont="1" applyFill="1" applyBorder="1" applyAlignment="1" applyProtection="1">
      <alignment horizontal="left"/>
      <protection locked="0"/>
    </xf>
    <xf numFmtId="0" fontId="7" fillId="3" borderId="7" xfId="0" applyFont="1" applyFill="1" applyBorder="1" applyAlignment="1" applyProtection="1">
      <alignment horizontal="left"/>
      <protection locked="0"/>
    </xf>
    <xf numFmtId="0" fontId="7" fillId="3" borderId="8" xfId="0" applyFont="1" applyFill="1" applyBorder="1" applyAlignment="1" applyProtection="1">
      <alignment horizontal="left"/>
      <protection locked="0"/>
    </xf>
    <xf numFmtId="0" fontId="5" fillId="0" borderId="0" xfId="0" applyFont="1" applyProtection="1">
      <protection locked="0"/>
    </xf>
    <xf numFmtId="0" fontId="5" fillId="4" borderId="0" xfId="0" applyFont="1" applyFill="1" applyAlignment="1">
      <alignment horizontal="justify" vertical="justify" wrapText="1"/>
    </xf>
    <xf numFmtId="0" fontId="5" fillId="0" borderId="0" xfId="0" applyFont="1"/>
    <xf numFmtId="0" fontId="0" fillId="0" borderId="5" xfId="0" applyBorder="1"/>
    <xf numFmtId="0" fontId="11" fillId="0" borderId="0" xfId="0" applyFont="1" applyAlignment="1">
      <alignment horizontal="center"/>
    </xf>
    <xf numFmtId="164" fontId="12" fillId="0" borderId="0" xfId="0" applyNumberFormat="1" applyFont="1" applyProtection="1">
      <protection locked="0"/>
    </xf>
    <xf numFmtId="3" fontId="12" fillId="0" borderId="0" xfId="0" applyNumberFormat="1" applyFont="1" applyProtection="1">
      <protection locked="0"/>
    </xf>
    <xf numFmtId="0" fontId="4" fillId="0" borderId="2" xfId="0" applyFont="1" applyBorder="1"/>
    <xf numFmtId="0" fontId="11" fillId="0" borderId="4" xfId="0" applyFont="1" applyBorder="1"/>
    <xf numFmtId="0" fontId="0" fillId="0" borderId="4" xfId="0" applyBorder="1"/>
    <xf numFmtId="0" fontId="18" fillId="0" borderId="0" xfId="0" applyFont="1"/>
    <xf numFmtId="0" fontId="11" fillId="0" borderId="0" xfId="0" applyFont="1"/>
    <xf numFmtId="0" fontId="9" fillId="0" borderId="0" xfId="0" applyFont="1"/>
    <xf numFmtId="3" fontId="21" fillId="0" borderId="0" xfId="0" applyNumberFormat="1" applyFont="1" applyProtection="1">
      <protection locked="0"/>
    </xf>
    <xf numFmtId="164" fontId="5" fillId="0" borderId="0" xfId="0" applyNumberFormat="1" applyFont="1"/>
    <xf numFmtId="0" fontId="5" fillId="0" borderId="0" xfId="0" quotePrefix="1" applyFont="1" applyAlignment="1">
      <alignment horizontal="center"/>
    </xf>
    <xf numFmtId="0" fontId="14" fillId="0" borderId="0" xfId="0" applyFont="1"/>
    <xf numFmtId="164" fontId="5" fillId="0" borderId="0" xfId="0" applyNumberFormat="1" applyFont="1" applyProtection="1">
      <protection locked="0"/>
    </xf>
    <xf numFmtId="1" fontId="0" fillId="0" borderId="0" xfId="0" applyNumberFormat="1" applyProtection="1">
      <protection locked="0"/>
    </xf>
    <xf numFmtId="164" fontId="0" fillId="0" borderId="0" xfId="0" applyNumberFormat="1"/>
    <xf numFmtId="0" fontId="0" fillId="0" borderId="0" xfId="0" quotePrefix="1" applyAlignment="1">
      <alignment horizontal="center"/>
    </xf>
    <xf numFmtId="0" fontId="11" fillId="0" borderId="22" xfId="0" applyFont="1" applyBorder="1"/>
    <xf numFmtId="0" fontId="0" fillId="0" borderId="22" xfId="0" applyBorder="1"/>
    <xf numFmtId="164" fontId="5" fillId="0" borderId="23" xfId="0" applyNumberFormat="1" applyFont="1" applyBorder="1"/>
    <xf numFmtId="0" fontId="5" fillId="0" borderId="23" xfId="0" applyFont="1" applyBorder="1"/>
    <xf numFmtId="0" fontId="0" fillId="0" borderId="20" xfId="0" applyBorder="1"/>
    <xf numFmtId="0" fontId="0" fillId="0" borderId="4" xfId="0" applyBorder="1" applyAlignment="1">
      <alignment vertical="top"/>
    </xf>
    <xf numFmtId="0" fontId="15" fillId="0" borderId="0" xfId="0" applyFont="1"/>
    <xf numFmtId="0" fontId="38" fillId="10" borderId="32" xfId="0" applyFont="1" applyFill="1" applyBorder="1"/>
    <xf numFmtId="0" fontId="38" fillId="12" borderId="32" xfId="0" applyFont="1" applyFill="1" applyBorder="1"/>
    <xf numFmtId="0" fontId="11" fillId="10" borderId="0" xfId="0" applyFont="1" applyFill="1" applyAlignment="1">
      <alignment horizontal="justify" vertical="justify"/>
    </xf>
    <xf numFmtId="0" fontId="15" fillId="0" borderId="0" xfId="0" applyFont="1" applyAlignment="1">
      <alignment horizontal="center"/>
    </xf>
    <xf numFmtId="0" fontId="15" fillId="10" borderId="0" xfId="0" applyFont="1" applyFill="1"/>
    <xf numFmtId="0" fontId="11" fillId="10" borderId="0" xfId="0" applyFont="1" applyFill="1"/>
    <xf numFmtId="0" fontId="0" fillId="10" borderId="0" xfId="0" applyFill="1" applyAlignment="1">
      <alignment horizontal="center"/>
    </xf>
    <xf numFmtId="0" fontId="44" fillId="10" borderId="0" xfId="0" applyFont="1" applyFill="1"/>
    <xf numFmtId="3" fontId="12" fillId="10" borderId="0" xfId="0" applyNumberFormat="1" applyFont="1" applyFill="1" applyProtection="1">
      <protection locked="0"/>
    </xf>
    <xf numFmtId="165" fontId="12" fillId="10" borderId="0" xfId="0" applyNumberFormat="1" applyFont="1" applyFill="1"/>
    <xf numFmtId="3" fontId="16" fillId="10" borderId="11" xfId="0" applyNumberFormat="1" applyFont="1" applyFill="1" applyBorder="1"/>
    <xf numFmtId="0" fontId="28" fillId="10" borderId="0" xfId="0" applyFont="1" applyFill="1"/>
    <xf numFmtId="0" fontId="29" fillId="10" borderId="0" xfId="0" applyFont="1" applyFill="1" applyAlignment="1">
      <alignment horizontal="center"/>
    </xf>
    <xf numFmtId="165" fontId="29" fillId="10" borderId="0" xfId="0" applyNumberFormat="1" applyFont="1" applyFill="1"/>
    <xf numFmtId="3" fontId="12" fillId="10" borderId="0" xfId="0" applyNumberFormat="1" applyFont="1" applyFill="1"/>
    <xf numFmtId="164" fontId="0" fillId="10" borderId="0" xfId="0" applyNumberFormat="1" applyFill="1"/>
    <xf numFmtId="3" fontId="16" fillId="10" borderId="0" xfId="0" applyNumberFormat="1" applyFont="1" applyFill="1"/>
    <xf numFmtId="0" fontId="14" fillId="10" borderId="0" xfId="0" applyFont="1" applyFill="1"/>
    <xf numFmtId="0" fontId="34" fillId="10" borderId="0" xfId="0" applyFont="1" applyFill="1"/>
    <xf numFmtId="0" fontId="0" fillId="10" borderId="0" xfId="0" applyFill="1"/>
    <xf numFmtId="0" fontId="15" fillId="11" borderId="0" xfId="0" applyFont="1" applyFill="1"/>
    <xf numFmtId="164" fontId="46" fillId="10" borderId="18" xfId="0" applyNumberFormat="1" applyFont="1" applyFill="1" applyBorder="1"/>
    <xf numFmtId="164" fontId="5" fillId="0" borderId="0" xfId="0" applyNumberFormat="1" applyFont="1" applyAlignment="1">
      <alignment horizontal="center"/>
    </xf>
    <xf numFmtId="0" fontId="48" fillId="0" borderId="0" xfId="0" applyFont="1" applyAlignment="1" applyProtection="1">
      <alignment horizontal="center" vertical="center"/>
      <protection locked="0"/>
    </xf>
    <xf numFmtId="0" fontId="15" fillId="0" borderId="0" xfId="0" applyFont="1" applyAlignment="1">
      <alignment horizontal="center" vertical="center"/>
    </xf>
    <xf numFmtId="164" fontId="15" fillId="0" borderId="0" xfId="0" applyNumberFormat="1" applyFont="1" applyProtection="1">
      <protection locked="0"/>
    </xf>
    <xf numFmtId="0" fontId="15" fillId="12" borderId="0" xfId="0" applyFont="1" applyFill="1"/>
    <xf numFmtId="0" fontId="15" fillId="0" borderId="20" xfId="0" applyFont="1" applyBorder="1"/>
    <xf numFmtId="0" fontId="5" fillId="0" borderId="22" xfId="0" applyFont="1" applyBorder="1" applyProtection="1">
      <protection locked="0"/>
    </xf>
    <xf numFmtId="0" fontId="5" fillId="4" borderId="22" xfId="0" applyFont="1" applyFill="1" applyBorder="1"/>
    <xf numFmtId="0" fontId="15" fillId="0" borderId="23" xfId="0" applyFont="1" applyBorder="1"/>
    <xf numFmtId="0" fontId="15" fillId="0" borderId="23" xfId="0" applyFont="1" applyBorder="1" applyAlignment="1">
      <alignment horizontal="center"/>
    </xf>
    <xf numFmtId="0" fontId="16" fillId="0" borderId="23" xfId="0" applyFont="1" applyBorder="1" applyProtection="1">
      <protection locked="0"/>
    </xf>
    <xf numFmtId="0" fontId="16" fillId="0" borderId="23" xfId="0" applyFont="1" applyBorder="1" applyAlignment="1" applyProtection="1">
      <alignment horizontal="right"/>
      <protection locked="0"/>
    </xf>
    <xf numFmtId="0" fontId="15" fillId="0" borderId="26" xfId="0" applyFont="1" applyBorder="1" applyProtection="1">
      <protection locked="0"/>
    </xf>
    <xf numFmtId="0" fontId="51" fillId="0" borderId="0" xfId="0" applyFont="1" applyAlignment="1">
      <alignment horizontal="center" vertical="center"/>
    </xf>
    <xf numFmtId="164" fontId="19" fillId="10" borderId="11" xfId="0" applyNumberFormat="1" applyFont="1" applyFill="1" applyBorder="1" applyAlignment="1">
      <alignment horizontal="right"/>
    </xf>
    <xf numFmtId="164" fontId="50" fillId="0" borderId="0" xfId="0" applyNumberFormat="1" applyFont="1"/>
    <xf numFmtId="164" fontId="19" fillId="11" borderId="11" xfId="0" applyNumberFormat="1" applyFont="1" applyFill="1" applyBorder="1" applyAlignment="1">
      <alignment horizontal="right"/>
    </xf>
    <xf numFmtId="164" fontId="50" fillId="0" borderId="0" xfId="0" applyNumberFormat="1" applyFont="1" applyProtection="1">
      <protection locked="0"/>
    </xf>
    <xf numFmtId="164" fontId="50" fillId="12" borderId="11" xfId="0" applyNumberFormat="1" applyFont="1" applyFill="1" applyBorder="1"/>
    <xf numFmtId="164" fontId="50" fillId="13" borderId="11" xfId="0" applyNumberFormat="1" applyFont="1" applyFill="1" applyBorder="1"/>
    <xf numFmtId="164" fontId="50" fillId="0" borderId="11" xfId="0" applyNumberFormat="1" applyFont="1" applyBorder="1"/>
    <xf numFmtId="0" fontId="52" fillId="9" borderId="0" xfId="0" applyFont="1" applyFill="1" applyAlignment="1" applyProtection="1">
      <alignment horizontal="center" vertical="center"/>
      <protection locked="0"/>
    </xf>
    <xf numFmtId="164" fontId="50" fillId="0" borderId="0" xfId="0" applyNumberFormat="1" applyFont="1" applyAlignment="1" applyProtection="1">
      <alignment horizontal="center"/>
      <protection locked="0"/>
    </xf>
    <xf numFmtId="164" fontId="53" fillId="9" borderId="0" xfId="0" applyNumberFormat="1" applyFont="1" applyFill="1" applyProtection="1">
      <protection locked="0"/>
    </xf>
    <xf numFmtId="0" fontId="48" fillId="0" borderId="0" xfId="0" applyFont="1" applyAlignment="1">
      <alignment horizontal="center"/>
    </xf>
    <xf numFmtId="0" fontId="48" fillId="0" borderId="0" xfId="0" applyFont="1" applyAlignment="1" applyProtection="1">
      <alignment horizontal="center"/>
      <protection locked="0"/>
    </xf>
    <xf numFmtId="0" fontId="11" fillId="0" borderId="0" xfId="0" applyFont="1" applyAlignment="1">
      <alignment horizontal="left"/>
    </xf>
    <xf numFmtId="165" fontId="55" fillId="0" borderId="0" xfId="0" applyNumberFormat="1" applyFont="1" applyProtection="1">
      <protection locked="0"/>
    </xf>
    <xf numFmtId="0" fontId="8" fillId="0" borderId="19" xfId="0" applyFont="1" applyBorder="1"/>
    <xf numFmtId="0" fontId="8" fillId="0" borderId="20" xfId="0" applyFont="1" applyBorder="1"/>
    <xf numFmtId="0" fontId="6" fillId="0" borderId="22" xfId="0" applyFont="1" applyBorder="1"/>
    <xf numFmtId="0" fontId="15" fillId="0" borderId="26" xfId="0" applyFont="1" applyBorder="1"/>
    <xf numFmtId="0" fontId="38" fillId="10" borderId="0" xfId="0" applyFont="1" applyFill="1"/>
    <xf numFmtId="0" fontId="39" fillId="10" borderId="0" xfId="0" applyFont="1" applyFill="1"/>
    <xf numFmtId="0" fontId="38" fillId="11" borderId="0" xfId="0" applyFont="1" applyFill="1"/>
    <xf numFmtId="0" fontId="38" fillId="12" borderId="0" xfId="0" applyFont="1" applyFill="1"/>
    <xf numFmtId="0" fontId="38" fillId="13" borderId="0" xfId="0" applyFont="1" applyFill="1"/>
    <xf numFmtId="0" fontId="38" fillId="13" borderId="23" xfId="0" applyFont="1" applyFill="1" applyBorder="1"/>
    <xf numFmtId="164" fontId="38" fillId="10" borderId="0" xfId="0" applyNumberFormat="1" applyFont="1" applyFill="1"/>
    <xf numFmtId="164" fontId="38" fillId="11" borderId="0" xfId="0" applyNumberFormat="1" applyFont="1" applyFill="1"/>
    <xf numFmtId="164" fontId="38" fillId="12" borderId="0" xfId="0" applyNumberFormat="1" applyFont="1" applyFill="1"/>
    <xf numFmtId="164" fontId="38" fillId="13" borderId="0" xfId="0" applyNumberFormat="1" applyFont="1" applyFill="1"/>
    <xf numFmtId="164" fontId="38" fillId="13" borderId="23" xfId="0" applyNumberFormat="1" applyFont="1" applyFill="1" applyBorder="1"/>
    <xf numFmtId="0" fontId="38" fillId="10" borderId="26" xfId="0" applyFont="1" applyFill="1" applyBorder="1" applyAlignment="1">
      <alignment vertical="center"/>
    </xf>
    <xf numFmtId="164" fontId="41" fillId="12" borderId="44" xfId="0" applyNumberFormat="1" applyFont="1" applyFill="1" applyBorder="1" applyAlignment="1">
      <alignment vertical="center"/>
    </xf>
    <xf numFmtId="0" fontId="15" fillId="0" borderId="0" xfId="0" applyFont="1" applyAlignment="1">
      <alignment vertical="center"/>
    </xf>
    <xf numFmtId="164" fontId="41" fillId="13" borderId="44" xfId="0" applyNumberFormat="1" applyFont="1" applyFill="1" applyBorder="1" applyAlignment="1">
      <alignment vertical="center"/>
    </xf>
    <xf numFmtId="0" fontId="3" fillId="0" borderId="19" xfId="0" applyFont="1" applyBorder="1"/>
    <xf numFmtId="0" fontId="3" fillId="0" borderId="20" xfId="0" applyFont="1" applyBorder="1"/>
    <xf numFmtId="0" fontId="4" fillId="0" borderId="20" xfId="0" applyFont="1" applyBorder="1"/>
    <xf numFmtId="0" fontId="15" fillId="10" borderId="22" xfId="0" applyFont="1" applyFill="1" applyBorder="1"/>
    <xf numFmtId="0" fontId="5" fillId="10" borderId="22" xfId="0" applyFont="1" applyFill="1" applyBorder="1"/>
    <xf numFmtId="0" fontId="16" fillId="10" borderId="25" xfId="0" applyFont="1" applyFill="1" applyBorder="1"/>
    <xf numFmtId="0" fontId="16" fillId="10" borderId="26" xfId="0" applyFont="1" applyFill="1" applyBorder="1"/>
    <xf numFmtId="0" fontId="15" fillId="10" borderId="26" xfId="0" applyFont="1" applyFill="1" applyBorder="1"/>
    <xf numFmtId="0" fontId="0" fillId="10" borderId="26" xfId="0" applyFill="1" applyBorder="1"/>
    <xf numFmtId="0" fontId="0" fillId="0" borderId="26" xfId="0" applyBorder="1"/>
    <xf numFmtId="0" fontId="30" fillId="10" borderId="36" xfId="0" applyFont="1" applyFill="1" applyBorder="1" applyAlignment="1">
      <alignment horizontal="center"/>
    </xf>
    <xf numFmtId="0" fontId="30" fillId="11" borderId="36" xfId="0" applyFont="1" applyFill="1" applyBorder="1" applyAlignment="1">
      <alignment horizontal="center"/>
    </xf>
    <xf numFmtId="0" fontId="48" fillId="12" borderId="36" xfId="0" applyFont="1" applyFill="1" applyBorder="1" applyAlignment="1">
      <alignment horizontal="center"/>
    </xf>
    <xf numFmtId="0" fontId="48" fillId="13" borderId="36" xfId="0" applyFont="1" applyFill="1" applyBorder="1" applyAlignment="1">
      <alignment horizontal="center"/>
    </xf>
    <xf numFmtId="0" fontId="48" fillId="0" borderId="36" xfId="0" applyFont="1" applyBorder="1" applyAlignment="1">
      <alignment horizontal="center"/>
    </xf>
    <xf numFmtId="0" fontId="58" fillId="0" borderId="0" xfId="0" applyFont="1"/>
    <xf numFmtId="0" fontId="58" fillId="0" borderId="0" xfId="0" applyFont="1" applyAlignment="1">
      <alignment horizontal="right"/>
    </xf>
    <xf numFmtId="0" fontId="59" fillId="0" borderId="26" xfId="0" applyFont="1" applyBorder="1" applyAlignment="1">
      <alignment horizontal="center"/>
    </xf>
    <xf numFmtId="0" fontId="61" fillId="0" borderId="0" xfId="0" applyFont="1"/>
    <xf numFmtId="44" fontId="61" fillId="0" borderId="0" xfId="1" applyFont="1" applyFill="1" applyBorder="1"/>
    <xf numFmtId="0" fontId="62" fillId="0" borderId="0" xfId="0" applyFont="1"/>
    <xf numFmtId="0" fontId="65" fillId="0" borderId="0" xfId="0" applyFont="1" applyAlignment="1">
      <alignment horizontal="left"/>
    </xf>
    <xf numFmtId="164" fontId="66" fillId="0" borderId="0" xfId="0" applyNumberFormat="1" applyFont="1" applyAlignment="1">
      <alignment horizontal="right"/>
    </xf>
    <xf numFmtId="44" fontId="68" fillId="18" borderId="18" xfId="4" applyNumberFormat="1" applyFont="1" applyFill="1" applyBorder="1" applyAlignment="1" applyProtection="1">
      <alignment horizontal="center"/>
    </xf>
    <xf numFmtId="44" fontId="68" fillId="18" borderId="18" xfId="4" applyNumberFormat="1" applyFont="1" applyFill="1" applyBorder="1" applyAlignment="1" applyProtection="1">
      <alignment horizontal="center" wrapText="1"/>
    </xf>
    <xf numFmtId="0" fontId="68" fillId="18" borderId="18" xfId="4" applyFont="1" applyFill="1" applyBorder="1" applyAlignment="1" applyProtection="1">
      <alignment horizontal="center" wrapText="1"/>
    </xf>
    <xf numFmtId="0" fontId="64" fillId="18" borderId="18" xfId="0" applyFont="1" applyFill="1" applyBorder="1" applyAlignment="1">
      <alignment horizontal="center" wrapText="1"/>
    </xf>
    <xf numFmtId="0" fontId="64" fillId="18" borderId="18" xfId="0" applyFont="1" applyFill="1" applyBorder="1" applyAlignment="1" applyProtection="1">
      <alignment horizontal="center" wrapText="1"/>
      <protection locked="0"/>
    </xf>
    <xf numFmtId="0" fontId="64" fillId="18" borderId="18" xfId="0" applyFont="1" applyFill="1" applyBorder="1" applyAlignment="1">
      <alignment horizontal="center"/>
    </xf>
    <xf numFmtId="44" fontId="69" fillId="18" borderId="18" xfId="4" applyNumberFormat="1" applyFont="1" applyFill="1" applyBorder="1" applyAlignment="1" applyProtection="1">
      <alignment horizontal="center" wrapText="1"/>
    </xf>
    <xf numFmtId="0" fontId="72" fillId="18" borderId="18" xfId="0" applyFont="1" applyFill="1" applyBorder="1" applyAlignment="1">
      <alignment horizontal="center" wrapText="1"/>
    </xf>
    <xf numFmtId="44" fontId="73" fillId="18" borderId="18" xfId="4" applyNumberFormat="1" applyFont="1" applyFill="1" applyBorder="1" applyAlignment="1" applyProtection="1">
      <alignment horizontal="center" wrapText="1"/>
    </xf>
    <xf numFmtId="0" fontId="67" fillId="18" borderId="18" xfId="0" applyFont="1" applyFill="1" applyBorder="1" applyAlignment="1">
      <alignment horizontal="center" wrapText="1"/>
    </xf>
    <xf numFmtId="0" fontId="67" fillId="18" borderId="18" xfId="0" applyFont="1" applyFill="1" applyBorder="1" applyAlignment="1" applyProtection="1">
      <alignment horizontal="center" wrapText="1"/>
      <protection locked="0"/>
    </xf>
    <xf numFmtId="0" fontId="59" fillId="0" borderId="22" xfId="0" applyFont="1" applyBorder="1" applyAlignment="1">
      <alignment horizontal="right"/>
    </xf>
    <xf numFmtId="0" fontId="59" fillId="0" borderId="25" xfId="0" applyFont="1" applyBorder="1" applyAlignment="1">
      <alignment horizontal="center"/>
    </xf>
    <xf numFmtId="0" fontId="58" fillId="0" borderId="26" xfId="0" applyFont="1" applyBorder="1"/>
    <xf numFmtId="0" fontId="58" fillId="0" borderId="27" xfId="0" applyFont="1" applyBorder="1"/>
    <xf numFmtId="0" fontId="0" fillId="0" borderId="0" xfId="0" applyAlignment="1">
      <alignment wrapText="1"/>
    </xf>
    <xf numFmtId="0" fontId="11" fillId="0" borderId="11" xfId="0" applyFont="1" applyBorder="1" applyAlignment="1">
      <alignment horizontal="right"/>
    </xf>
    <xf numFmtId="0" fontId="19" fillId="0" borderId="11" xfId="0" applyFont="1" applyBorder="1"/>
    <xf numFmtId="0" fontId="58" fillId="11" borderId="11" xfId="0" applyFont="1" applyFill="1" applyBorder="1" applyAlignment="1">
      <alignment horizontal="right" vertical="center" wrapText="1"/>
    </xf>
    <xf numFmtId="0" fontId="58" fillId="13" borderId="11" xfId="0" applyFont="1" applyFill="1" applyBorder="1" applyAlignment="1">
      <alignment horizontal="right" vertical="center" wrapText="1"/>
    </xf>
    <xf numFmtId="2" fontId="66" fillId="0" borderId="23" xfId="0" applyNumberFormat="1" applyFont="1" applyBorder="1" applyAlignment="1">
      <alignment horizontal="right"/>
    </xf>
    <xf numFmtId="0" fontId="58" fillId="13" borderId="0" xfId="0" applyFont="1" applyFill="1" applyAlignment="1">
      <alignment horizontal="right" vertical="center"/>
    </xf>
    <xf numFmtId="44" fontId="67" fillId="0" borderId="0" xfId="0" applyNumberFormat="1" applyFont="1" applyAlignment="1">
      <alignment vertical="center"/>
    </xf>
    <xf numFmtId="44" fontId="67" fillId="0" borderId="23" xfId="0" applyNumberFormat="1" applyFont="1" applyBorder="1" applyAlignment="1">
      <alignment vertical="center"/>
    </xf>
    <xf numFmtId="164" fontId="67" fillId="11" borderId="11" xfId="0" applyNumberFormat="1" applyFont="1" applyFill="1" applyBorder="1"/>
    <xf numFmtId="164" fontId="67" fillId="13" borderId="41" xfId="0" applyNumberFormat="1" applyFont="1" applyFill="1" applyBorder="1"/>
    <xf numFmtId="164" fontId="67" fillId="13" borderId="11" xfId="0" applyNumberFormat="1" applyFont="1" applyFill="1" applyBorder="1" applyAlignment="1">
      <alignment vertical="center"/>
    </xf>
    <xf numFmtId="0" fontId="59" fillId="0" borderId="22" xfId="0" applyFont="1" applyBorder="1" applyAlignment="1">
      <alignment horizontal="left"/>
    </xf>
    <xf numFmtId="0" fontId="58" fillId="11" borderId="10" xfId="0" applyFont="1" applyFill="1" applyBorder="1" applyAlignment="1">
      <alignment horizontal="left" vertical="center" wrapText="1"/>
    </xf>
    <xf numFmtId="0" fontId="58" fillId="0" borderId="0" xfId="0" applyFont="1" applyAlignment="1">
      <alignment horizontal="left"/>
    </xf>
    <xf numFmtId="0" fontId="58" fillId="13" borderId="10" xfId="0" applyFont="1" applyFill="1" applyBorder="1" applyAlignment="1">
      <alignment horizontal="left" vertical="center" wrapText="1"/>
    </xf>
    <xf numFmtId="0" fontId="59" fillId="0" borderId="25" xfId="0" applyFont="1" applyBorder="1" applyAlignment="1">
      <alignment horizontal="left"/>
    </xf>
    <xf numFmtId="0" fontId="59" fillId="0" borderId="18" xfId="0" applyFont="1" applyBorder="1" applyAlignment="1">
      <alignment horizontal="left"/>
    </xf>
    <xf numFmtId="0" fontId="58" fillId="13" borderId="0" xfId="0" applyFont="1" applyFill="1" applyAlignment="1">
      <alignment horizontal="left" vertical="center"/>
    </xf>
    <xf numFmtId="0" fontId="76" fillId="10" borderId="18" xfId="0" applyFont="1" applyFill="1" applyBorder="1" applyAlignment="1">
      <alignment horizontal="center" vertical="center"/>
    </xf>
    <xf numFmtId="0" fontId="76" fillId="11" borderId="18" xfId="0" applyFont="1" applyFill="1" applyBorder="1" applyAlignment="1">
      <alignment horizontal="center" vertical="center" wrapText="1"/>
    </xf>
    <xf numFmtId="0" fontId="76" fillId="13" borderId="18" xfId="0" applyFont="1" applyFill="1" applyBorder="1" applyAlignment="1">
      <alignment horizontal="center" vertical="center" wrapText="1"/>
    </xf>
    <xf numFmtId="0" fontId="76" fillId="13" borderId="18" xfId="0" applyFont="1" applyFill="1" applyBorder="1" applyAlignment="1">
      <alignment horizontal="center" vertical="center"/>
    </xf>
    <xf numFmtId="0" fontId="64" fillId="0" borderId="22" xfId="0" applyFont="1" applyBorder="1" applyAlignment="1">
      <alignment horizontal="right"/>
    </xf>
    <xf numFmtId="0" fontId="60" fillId="0" borderId="0" xfId="0" applyFont="1" applyAlignment="1">
      <alignment horizontal="right"/>
    </xf>
    <xf numFmtId="0" fontId="58" fillId="0" borderId="23" xfId="0" applyFont="1" applyBorder="1"/>
    <xf numFmtId="0" fontId="67" fillId="0" borderId="25" xfId="0" applyFont="1" applyBorder="1" applyAlignment="1">
      <alignment horizontal="left" vertical="center"/>
    </xf>
    <xf numFmtId="44" fontId="67" fillId="0" borderId="26" xfId="1" applyFont="1" applyFill="1" applyBorder="1" applyAlignment="1">
      <alignment horizontal="right" vertical="center"/>
    </xf>
    <xf numFmtId="41" fontId="65" fillId="0" borderId="26" xfId="0" applyNumberFormat="1" applyFont="1" applyBorder="1" applyAlignment="1" applyProtection="1">
      <alignment vertical="center"/>
      <protection locked="0"/>
    </xf>
    <xf numFmtId="0" fontId="67" fillId="0" borderId="22" xfId="0" applyFont="1" applyBorder="1" applyAlignment="1">
      <alignment wrapText="1"/>
    </xf>
    <xf numFmtId="0" fontId="67" fillId="0" borderId="0" xfId="0" applyFont="1" applyAlignment="1">
      <alignment wrapText="1"/>
    </xf>
    <xf numFmtId="0" fontId="58" fillId="12" borderId="10" xfId="0" applyFont="1" applyFill="1" applyBorder="1" applyAlignment="1">
      <alignment horizontal="left" vertical="center" wrapText="1"/>
    </xf>
    <xf numFmtId="0" fontId="76" fillId="12" borderId="18" xfId="0" applyFont="1" applyFill="1" applyBorder="1" applyAlignment="1">
      <alignment horizontal="center" vertical="center" wrapText="1"/>
    </xf>
    <xf numFmtId="0" fontId="65" fillId="9" borderId="0" xfId="0" applyFont="1" applyFill="1"/>
    <xf numFmtId="0" fontId="65" fillId="9" borderId="23" xfId="0" applyFont="1" applyFill="1" applyBorder="1"/>
    <xf numFmtId="0" fontId="58" fillId="9" borderId="26" xfId="0" applyFont="1" applyFill="1" applyBorder="1"/>
    <xf numFmtId="0" fontId="58" fillId="9" borderId="27" xfId="0" applyFont="1" applyFill="1" applyBorder="1"/>
    <xf numFmtId="0" fontId="38" fillId="0" borderId="0" xfId="0" applyFont="1"/>
    <xf numFmtId="0" fontId="76" fillId="10" borderId="18" xfId="0" applyFont="1" applyFill="1" applyBorder="1" applyAlignment="1">
      <alignment horizontal="center" wrapText="1"/>
    </xf>
    <xf numFmtId="0" fontId="41" fillId="11" borderId="18" xfId="0" applyFont="1" applyFill="1" applyBorder="1" applyAlignment="1">
      <alignment horizontal="center"/>
    </xf>
    <xf numFmtId="0" fontId="41" fillId="13" borderId="18" xfId="0" applyFont="1" applyFill="1" applyBorder="1" applyAlignment="1">
      <alignment horizontal="center"/>
    </xf>
    <xf numFmtId="0" fontId="38" fillId="0" borderId="0" xfId="0" applyFont="1" applyAlignment="1">
      <alignment horizontal="center"/>
    </xf>
    <xf numFmtId="0" fontId="78" fillId="12" borderId="18" xfId="0" applyFont="1" applyFill="1" applyBorder="1" applyAlignment="1">
      <alignment horizontal="center"/>
    </xf>
    <xf numFmtId="0" fontId="79" fillId="12" borderId="18" xfId="0" applyFont="1" applyFill="1" applyBorder="1" applyAlignment="1">
      <alignment horizontal="center"/>
    </xf>
    <xf numFmtId="0" fontId="11" fillId="10" borderId="23" xfId="0" applyFont="1" applyFill="1" applyBorder="1" applyAlignment="1">
      <alignment horizontal="center"/>
    </xf>
    <xf numFmtId="164" fontId="0" fillId="10" borderId="23" xfId="0" applyNumberFormat="1" applyFill="1" applyBorder="1"/>
    <xf numFmtId="164" fontId="16" fillId="10" borderId="24" xfId="0" applyNumberFormat="1" applyFont="1" applyFill="1" applyBorder="1"/>
    <xf numFmtId="164" fontId="16" fillId="10" borderId="23" xfId="0" applyNumberFormat="1" applyFont="1" applyFill="1" applyBorder="1"/>
    <xf numFmtId="0" fontId="0" fillId="10" borderId="23" xfId="0" applyFill="1" applyBorder="1"/>
    <xf numFmtId="0" fontId="0" fillId="11" borderId="20" xfId="0" applyFill="1" applyBorder="1"/>
    <xf numFmtId="3" fontId="16" fillId="11" borderId="41" xfId="0" applyNumberFormat="1" applyFont="1" applyFill="1" applyBorder="1"/>
    <xf numFmtId="0" fontId="16" fillId="11" borderId="41" xfId="0" applyFont="1" applyFill="1" applyBorder="1"/>
    <xf numFmtId="0" fontId="32" fillId="11" borderId="26" xfId="0" applyFont="1" applyFill="1" applyBorder="1" applyAlignment="1">
      <alignment horizontal="center"/>
    </xf>
    <xf numFmtId="164" fontId="16" fillId="11" borderId="51" xfId="0" applyNumberFormat="1" applyFont="1" applyFill="1" applyBorder="1"/>
    <xf numFmtId="0" fontId="15" fillId="12" borderId="20" xfId="0" applyFont="1" applyFill="1" applyBorder="1"/>
    <xf numFmtId="0" fontId="15" fillId="12" borderId="20" xfId="0" applyFont="1" applyFill="1" applyBorder="1" applyAlignment="1">
      <alignment horizontal="center"/>
    </xf>
    <xf numFmtId="0" fontId="16" fillId="12" borderId="41" xfId="0" applyFont="1" applyFill="1" applyBorder="1"/>
    <xf numFmtId="0" fontId="15" fillId="12" borderId="26" xfId="0" applyFont="1" applyFill="1" applyBorder="1"/>
    <xf numFmtId="0" fontId="5" fillId="9" borderId="0" xfId="0" applyFont="1" applyFill="1" applyAlignment="1" applyProtection="1">
      <alignment horizontal="center"/>
      <protection locked="0"/>
    </xf>
    <xf numFmtId="0" fontId="5" fillId="9" borderId="0" xfId="0" quotePrefix="1" applyFont="1" applyFill="1" applyAlignment="1" applyProtection="1">
      <alignment horizontal="center"/>
      <protection locked="0"/>
    </xf>
    <xf numFmtId="164" fontId="81" fillId="0" borderId="23" xfId="0" applyNumberFormat="1" applyFont="1" applyBorder="1"/>
    <xf numFmtId="0" fontId="38" fillId="0" borderId="5" xfId="0" applyFont="1" applyBorder="1"/>
    <xf numFmtId="164" fontId="38" fillId="0" borderId="5" xfId="1" applyNumberFormat="1" applyFont="1" applyFill="1" applyBorder="1" applyProtection="1"/>
    <xf numFmtId="164" fontId="12" fillId="9" borderId="0" xfId="0" applyNumberFormat="1" applyFont="1" applyFill="1" applyProtection="1">
      <protection locked="0"/>
    </xf>
    <xf numFmtId="0" fontId="5" fillId="0" borderId="0" xfId="0" applyFont="1" applyAlignment="1" applyProtection="1">
      <alignment horizontal="center"/>
      <protection locked="0"/>
    </xf>
    <xf numFmtId="0" fontId="5" fillId="0" borderId="0" xfId="0" quotePrefix="1" applyFont="1" applyAlignment="1" applyProtection="1">
      <alignment horizontal="center"/>
      <protection locked="0"/>
    </xf>
    <xf numFmtId="164" fontId="81" fillId="0" borderId="23" xfId="0" applyNumberFormat="1" applyFont="1" applyBorder="1" applyProtection="1">
      <protection locked="0"/>
    </xf>
    <xf numFmtId="165" fontId="50" fillId="0" borderId="11" xfId="0" applyNumberFormat="1" applyFont="1" applyBorder="1" applyAlignment="1">
      <alignment horizontal="right" vertical="center"/>
    </xf>
    <xf numFmtId="164" fontId="16" fillId="12" borderId="51" xfId="1" applyNumberFormat="1" applyFont="1" applyFill="1" applyBorder="1" applyProtection="1"/>
    <xf numFmtId="0" fontId="13" fillId="0" borderId="22" xfId="0" applyFont="1" applyBorder="1" applyAlignment="1">
      <alignment horizontal="center"/>
    </xf>
    <xf numFmtId="0" fontId="13" fillId="0" borderId="0" xfId="0" applyFont="1" applyAlignment="1">
      <alignment horizontal="center"/>
    </xf>
    <xf numFmtId="0" fontId="13" fillId="10" borderId="11" xfId="0" applyFont="1" applyFill="1" applyBorder="1" applyAlignment="1">
      <alignment horizontal="center"/>
    </xf>
    <xf numFmtId="0" fontId="13" fillId="11" borderId="11" xfId="0" applyFont="1" applyFill="1" applyBorder="1" applyAlignment="1">
      <alignment horizontal="center"/>
    </xf>
    <xf numFmtId="0" fontId="13" fillId="12" borderId="11" xfId="0" applyFont="1" applyFill="1" applyBorder="1" applyAlignment="1">
      <alignment horizontal="center"/>
    </xf>
    <xf numFmtId="0" fontId="13" fillId="13" borderId="11" xfId="0" applyFont="1" applyFill="1" applyBorder="1" applyAlignment="1">
      <alignment horizontal="center"/>
    </xf>
    <xf numFmtId="0" fontId="13" fillId="0" borderId="11" xfId="0" applyFont="1" applyBorder="1" applyAlignment="1">
      <alignment horizontal="center"/>
    </xf>
    <xf numFmtId="0" fontId="15" fillId="0" borderId="22" xfId="0" applyFont="1" applyBorder="1"/>
    <xf numFmtId="0" fontId="13" fillId="0" borderId="0" xfId="0" applyFont="1"/>
    <xf numFmtId="0" fontId="15" fillId="13" borderId="0" xfId="0" applyFont="1" applyFill="1"/>
    <xf numFmtId="0" fontId="13" fillId="0" borderId="11" xfId="0" applyFont="1" applyBorder="1"/>
    <xf numFmtId="0" fontId="13" fillId="10" borderId="0" xfId="0" applyFont="1" applyFill="1"/>
    <xf numFmtId="0" fontId="13" fillId="11" borderId="0" xfId="0" applyFont="1" applyFill="1"/>
    <xf numFmtId="0" fontId="13" fillId="12" borderId="0" xfId="0" applyFont="1" applyFill="1"/>
    <xf numFmtId="0" fontId="13" fillId="13" borderId="0" xfId="0" applyFont="1" applyFill="1"/>
    <xf numFmtId="0" fontId="6" fillId="0" borderId="11" xfId="0" applyFont="1" applyBorder="1" applyAlignment="1">
      <alignment horizontal="center"/>
    </xf>
    <xf numFmtId="164" fontId="6" fillId="10" borderId="0" xfId="0" applyNumberFormat="1" applyFont="1" applyFill="1"/>
    <xf numFmtId="164" fontId="6" fillId="11" borderId="0" xfId="0" applyNumberFormat="1" applyFont="1" applyFill="1"/>
    <xf numFmtId="164" fontId="6" fillId="12" borderId="0" xfId="0" applyNumberFormat="1" applyFont="1" applyFill="1"/>
    <xf numFmtId="164" fontId="6" fillId="13" borderId="0" xfId="0" applyNumberFormat="1" applyFont="1" applyFill="1"/>
    <xf numFmtId="0" fontId="6" fillId="0" borderId="11" xfId="0" applyFont="1" applyBorder="1"/>
    <xf numFmtId="164" fontId="6" fillId="10" borderId="11" xfId="0" applyNumberFormat="1" applyFont="1" applyFill="1" applyBorder="1"/>
    <xf numFmtId="164" fontId="6" fillId="11" borderId="11" xfId="0" applyNumberFormat="1" applyFont="1" applyFill="1" applyBorder="1"/>
    <xf numFmtId="164" fontId="6" fillId="9" borderId="11" xfId="0" applyNumberFormat="1" applyFont="1" applyFill="1" applyBorder="1"/>
    <xf numFmtId="164" fontId="6" fillId="13" borderId="11" xfId="0" applyNumberFormat="1" applyFont="1" applyFill="1" applyBorder="1"/>
    <xf numFmtId="164" fontId="6" fillId="0" borderId="11" xfId="0" applyNumberFormat="1" applyFont="1" applyBorder="1"/>
    <xf numFmtId="164" fontId="6" fillId="12" borderId="11" xfId="0" applyNumberFormat="1" applyFont="1" applyFill="1" applyBorder="1"/>
    <xf numFmtId="0" fontId="6" fillId="0" borderId="0" xfId="0" applyFont="1"/>
    <xf numFmtId="0" fontId="6" fillId="0" borderId="11" xfId="0" applyFont="1" applyBorder="1" applyAlignment="1">
      <alignment horizontal="left"/>
    </xf>
    <xf numFmtId="164" fontId="13" fillId="10" borderId="11" xfId="0" applyNumberFormat="1" applyFont="1" applyFill="1" applyBorder="1"/>
    <xf numFmtId="164" fontId="13" fillId="11" borderId="11" xfId="0" applyNumberFormat="1" applyFont="1" applyFill="1" applyBorder="1"/>
    <xf numFmtId="164" fontId="13" fillId="12" borderId="11" xfId="0" applyNumberFormat="1" applyFont="1" applyFill="1" applyBorder="1"/>
    <xf numFmtId="164" fontId="13" fillId="13" borderId="11" xfId="0" applyNumberFormat="1" applyFont="1" applyFill="1" applyBorder="1"/>
    <xf numFmtId="164" fontId="13" fillId="10" borderId="0" xfId="0" applyNumberFormat="1" applyFont="1" applyFill="1"/>
    <xf numFmtId="164" fontId="13" fillId="11" borderId="0" xfId="0" applyNumberFormat="1" applyFont="1" applyFill="1"/>
    <xf numFmtId="164" fontId="13" fillId="12" borderId="0" xfId="0" applyNumberFormat="1" applyFont="1" applyFill="1"/>
    <xf numFmtId="164" fontId="13" fillId="13" borderId="0" xfId="0" applyNumberFormat="1" applyFont="1" applyFill="1"/>
    <xf numFmtId="164" fontId="15" fillId="0" borderId="0" xfId="0" applyNumberFormat="1" applyFont="1"/>
    <xf numFmtId="0" fontId="15" fillId="0" borderId="25" xfId="0" applyFont="1" applyBorder="1"/>
    <xf numFmtId="44" fontId="65" fillId="12" borderId="0" xfId="1" applyFont="1" applyFill="1" applyBorder="1"/>
    <xf numFmtId="2" fontId="71" fillId="12" borderId="0" xfId="0" applyNumberFormat="1" applyFont="1" applyFill="1" applyAlignment="1">
      <alignment horizontal="right"/>
    </xf>
    <xf numFmtId="0" fontId="65" fillId="12" borderId="0" xfId="0" applyFont="1" applyFill="1" applyAlignment="1">
      <alignment horizontal="left"/>
    </xf>
    <xf numFmtId="164" fontId="70" fillId="12" borderId="0" xfId="0" applyNumberFormat="1" applyFont="1" applyFill="1" applyAlignment="1">
      <alignment horizontal="right"/>
    </xf>
    <xf numFmtId="2" fontId="70" fillId="12" borderId="23" xfId="0" applyNumberFormat="1" applyFont="1" applyFill="1" applyBorder="1" applyAlignment="1">
      <alignment horizontal="right"/>
    </xf>
    <xf numFmtId="166" fontId="13" fillId="10" borderId="11" xfId="2" applyNumberFormat="1" applyFont="1" applyFill="1" applyBorder="1" applyProtection="1"/>
    <xf numFmtId="166" fontId="13" fillId="11" borderId="11" xfId="2" applyNumberFormat="1" applyFont="1" applyFill="1" applyBorder="1" applyProtection="1"/>
    <xf numFmtId="166" fontId="13" fillId="12" borderId="11" xfId="2" applyNumberFormat="1" applyFont="1" applyFill="1" applyBorder="1" applyProtection="1"/>
    <xf numFmtId="166" fontId="13" fillId="13" borderId="11" xfId="2" applyNumberFormat="1" applyFont="1" applyFill="1" applyBorder="1" applyProtection="1"/>
    <xf numFmtId="166" fontId="13" fillId="0" borderId="11" xfId="2" applyNumberFormat="1" applyFont="1" applyBorder="1" applyProtection="1"/>
    <xf numFmtId="0" fontId="84" fillId="0" borderId="0" xfId="0" applyFont="1"/>
    <xf numFmtId="0" fontId="48" fillId="0" borderId="0" xfId="0" applyFont="1"/>
    <xf numFmtId="0" fontId="48" fillId="0" borderId="26" xfId="0" applyFont="1" applyBorder="1"/>
    <xf numFmtId="3" fontId="13" fillId="0" borderId="24" xfId="0" applyNumberFormat="1" applyFont="1" applyBorder="1"/>
    <xf numFmtId="1" fontId="13" fillId="0" borderId="24" xfId="0" applyNumberFormat="1" applyFont="1" applyBorder="1"/>
    <xf numFmtId="3" fontId="13" fillId="0" borderId="51" xfId="0" applyNumberFormat="1" applyFont="1" applyBorder="1"/>
    <xf numFmtId="0" fontId="38" fillId="5" borderId="0" xfId="0" applyFont="1" applyFill="1"/>
    <xf numFmtId="0" fontId="0" fillId="0" borderId="5" xfId="0" applyBorder="1" applyAlignment="1">
      <alignment horizontal="center"/>
    </xf>
    <xf numFmtId="164" fontId="81" fillId="0" borderId="0" xfId="0" applyNumberFormat="1" applyFont="1"/>
    <xf numFmtId="0" fontId="15" fillId="12" borderId="23" xfId="0" applyFont="1" applyFill="1" applyBorder="1"/>
    <xf numFmtId="0" fontId="15" fillId="11" borderId="23" xfId="0" applyFont="1" applyFill="1" applyBorder="1"/>
    <xf numFmtId="0" fontId="76" fillId="11" borderId="18" xfId="0" applyFont="1" applyFill="1" applyBorder="1" applyAlignment="1">
      <alignment horizontal="center" wrapText="1"/>
    </xf>
    <xf numFmtId="0" fontId="39" fillId="11" borderId="0" xfId="0" applyFont="1" applyFill="1"/>
    <xf numFmtId="164" fontId="38" fillId="11" borderId="57" xfId="0" applyNumberFormat="1" applyFont="1" applyFill="1" applyBorder="1"/>
    <xf numFmtId="164" fontId="38" fillId="11" borderId="32" xfId="0" applyNumberFormat="1" applyFont="1" applyFill="1" applyBorder="1"/>
    <xf numFmtId="164" fontId="38" fillId="11" borderId="58" xfId="0" applyNumberFormat="1" applyFont="1" applyFill="1" applyBorder="1"/>
    <xf numFmtId="164" fontId="38" fillId="11" borderId="4" xfId="0" applyNumberFormat="1" applyFont="1" applyFill="1" applyBorder="1" applyProtection="1">
      <protection locked="0"/>
    </xf>
    <xf numFmtId="164" fontId="38" fillId="11" borderId="0" xfId="0" applyNumberFormat="1" applyFont="1" applyFill="1" applyProtection="1">
      <protection locked="0"/>
    </xf>
    <xf numFmtId="164" fontId="38" fillId="11" borderId="5" xfId="0" applyNumberFormat="1" applyFont="1" applyFill="1" applyBorder="1" applyProtection="1">
      <protection locked="0"/>
    </xf>
    <xf numFmtId="0" fontId="67" fillId="11" borderId="18" xfId="0" applyFont="1" applyFill="1" applyBorder="1" applyAlignment="1">
      <alignment horizontal="center" wrapText="1"/>
    </xf>
    <xf numFmtId="0" fontId="38" fillId="0" borderId="59" xfId="0" applyFont="1" applyBorder="1"/>
    <xf numFmtId="0" fontId="38" fillId="0" borderId="60" xfId="0" applyFont="1" applyBorder="1"/>
    <xf numFmtId="0" fontId="38" fillId="0" borderId="60" xfId="0" applyFont="1" applyBorder="1" applyAlignment="1">
      <alignment horizontal="center"/>
    </xf>
    <xf numFmtId="0" fontId="38" fillId="0" borderId="61" xfId="0" applyFont="1" applyBorder="1"/>
    <xf numFmtId="3" fontId="38" fillId="0" borderId="60" xfId="0" applyNumberFormat="1" applyFont="1" applyBorder="1"/>
    <xf numFmtId="1" fontId="38" fillId="0" borderId="60" xfId="0" applyNumberFormat="1" applyFont="1" applyBorder="1"/>
    <xf numFmtId="1" fontId="81" fillId="0" borderId="60" xfId="0" applyNumberFormat="1" applyFont="1" applyBorder="1"/>
    <xf numFmtId="3" fontId="39" fillId="0" borderId="60" xfId="0" applyNumberFormat="1" applyFont="1" applyBorder="1"/>
    <xf numFmtId="164" fontId="38" fillId="0" borderId="60" xfId="0" applyNumberFormat="1" applyFont="1" applyBorder="1"/>
    <xf numFmtId="0" fontId="16" fillId="0" borderId="0" xfId="0" applyFont="1" applyAlignment="1">
      <alignment horizontal="left"/>
    </xf>
    <xf numFmtId="44" fontId="38" fillId="9" borderId="11" xfId="0" applyNumberFormat="1" applyFont="1" applyFill="1" applyBorder="1"/>
    <xf numFmtId="44" fontId="38" fillId="9" borderId="24" xfId="0" applyNumberFormat="1" applyFont="1" applyFill="1" applyBorder="1"/>
    <xf numFmtId="164" fontId="41" fillId="13" borderId="18" xfId="0" applyNumberFormat="1" applyFont="1" applyFill="1" applyBorder="1"/>
    <xf numFmtId="164" fontId="76" fillId="0" borderId="9" xfId="0" applyNumberFormat="1" applyFont="1" applyBorder="1"/>
    <xf numFmtId="3" fontId="85" fillId="0" borderId="11" xfId="0" applyNumberFormat="1" applyFont="1" applyBorder="1" applyProtection="1">
      <protection locked="0"/>
    </xf>
    <xf numFmtId="164" fontId="85" fillId="0" borderId="11" xfId="0" applyNumberFormat="1" applyFont="1" applyBorder="1" applyProtection="1">
      <protection locked="0"/>
    </xf>
    <xf numFmtId="164" fontId="76" fillId="0" borderId="24" xfId="0" applyNumberFormat="1" applyFont="1" applyBorder="1"/>
    <xf numFmtId="164" fontId="86" fillId="0" borderId="11" xfId="0" applyNumberFormat="1" applyFont="1" applyBorder="1" applyProtection="1">
      <protection locked="0"/>
    </xf>
    <xf numFmtId="164" fontId="86" fillId="0" borderId="0" xfId="0" applyNumberFormat="1" applyFont="1" applyProtection="1">
      <protection locked="0"/>
    </xf>
    <xf numFmtId="0" fontId="5" fillId="9" borderId="0" xfId="0" applyFont="1" applyFill="1" applyAlignment="1">
      <alignment horizontal="center"/>
    </xf>
    <xf numFmtId="0" fontId="5" fillId="9" borderId="0" xfId="0" quotePrefix="1" applyFont="1" applyFill="1" applyAlignment="1">
      <alignment horizontal="center"/>
    </xf>
    <xf numFmtId="164" fontId="82" fillId="9" borderId="0" xfId="0" applyNumberFormat="1" applyFont="1" applyFill="1"/>
    <xf numFmtId="164" fontId="81" fillId="9" borderId="23" xfId="0" applyNumberFormat="1" applyFont="1" applyFill="1" applyBorder="1"/>
    <xf numFmtId="164" fontId="86" fillId="9" borderId="0" xfId="0" applyNumberFormat="1" applyFont="1" applyFill="1"/>
    <xf numFmtId="164" fontId="85" fillId="8" borderId="11" xfId="1" applyNumberFormat="1" applyFont="1" applyFill="1" applyBorder="1" applyProtection="1">
      <protection locked="0"/>
    </xf>
    <xf numFmtId="164" fontId="85" fillId="8" borderId="18" xfId="0" applyNumberFormat="1" applyFont="1" applyFill="1" applyBorder="1" applyProtection="1">
      <protection locked="0"/>
    </xf>
    <xf numFmtId="3" fontId="6" fillId="10" borderId="11" xfId="0" applyNumberFormat="1" applyFont="1" applyFill="1" applyBorder="1"/>
    <xf numFmtId="165" fontId="6" fillId="10" borderId="11" xfId="0" applyNumberFormat="1" applyFont="1" applyFill="1" applyBorder="1"/>
    <xf numFmtId="164" fontId="6" fillId="10" borderId="24" xfId="0" applyNumberFormat="1" applyFont="1" applyFill="1" applyBorder="1"/>
    <xf numFmtId="165" fontId="6" fillId="11" borderId="11" xfId="0" applyNumberFormat="1" applyFont="1" applyFill="1" applyBorder="1"/>
    <xf numFmtId="165" fontId="6" fillId="11" borderId="11" xfId="0" applyNumberFormat="1" applyFont="1" applyFill="1" applyBorder="1" applyProtection="1">
      <protection locked="0"/>
    </xf>
    <xf numFmtId="165" fontId="6" fillId="11" borderId="26" xfId="0" applyNumberFormat="1" applyFont="1" applyFill="1" applyBorder="1" applyProtection="1">
      <protection locked="0"/>
    </xf>
    <xf numFmtId="165" fontId="6" fillId="12" borderId="47" xfId="1" applyNumberFormat="1" applyFont="1" applyFill="1" applyBorder="1" applyProtection="1"/>
    <xf numFmtId="165" fontId="6" fillId="12" borderId="11" xfId="1" applyNumberFormat="1" applyFont="1" applyFill="1" applyBorder="1" applyProtection="1"/>
    <xf numFmtId="164" fontId="6" fillId="11" borderId="24" xfId="0" applyNumberFormat="1" applyFont="1" applyFill="1" applyBorder="1"/>
    <xf numFmtId="165" fontId="6" fillId="12" borderId="48" xfId="0" applyNumberFormat="1" applyFont="1" applyFill="1" applyBorder="1"/>
    <xf numFmtId="165" fontId="6" fillId="12" borderId="24" xfId="0" applyNumberFormat="1" applyFont="1" applyFill="1" applyBorder="1"/>
    <xf numFmtId="2" fontId="90" fillId="0" borderId="48" xfId="0" applyNumberFormat="1" applyFont="1" applyBorder="1" applyProtection="1">
      <protection locked="0"/>
    </xf>
    <xf numFmtId="2" fontId="81" fillId="0" borderId="48" xfId="0" applyNumberFormat="1" applyFont="1" applyBorder="1" applyProtection="1">
      <protection locked="0"/>
    </xf>
    <xf numFmtId="2" fontId="81" fillId="0" borderId="24" xfId="0" applyNumberFormat="1" applyFont="1" applyBorder="1" applyProtection="1">
      <protection locked="0"/>
    </xf>
    <xf numFmtId="164" fontId="28" fillId="0" borderId="0" xfId="0" applyNumberFormat="1" applyFont="1" applyProtection="1">
      <protection locked="0"/>
    </xf>
    <xf numFmtId="164" fontId="92" fillId="0" borderId="0" xfId="0" applyNumberFormat="1" applyFont="1"/>
    <xf numFmtId="0" fontId="5" fillId="0" borderId="25" xfId="0" applyFont="1" applyBorder="1" applyProtection="1">
      <protection locked="0"/>
    </xf>
    <xf numFmtId="0" fontId="16" fillId="0" borderId="26" xfId="0" applyFont="1" applyBorder="1"/>
    <xf numFmtId="0" fontId="16" fillId="0" borderId="26" xfId="0" applyFont="1" applyBorder="1" applyAlignment="1" applyProtection="1">
      <alignment horizontal="right"/>
      <protection locked="0"/>
    </xf>
    <xf numFmtId="164" fontId="16" fillId="0" borderId="26" xfId="0" applyNumberFormat="1" applyFont="1" applyBorder="1" applyProtection="1">
      <protection locked="0"/>
    </xf>
    <xf numFmtId="0" fontId="16" fillId="0" borderId="26" xfId="0" applyFont="1" applyBorder="1" applyProtection="1">
      <protection locked="0"/>
    </xf>
    <xf numFmtId="165" fontId="12" fillId="0" borderId="26" xfId="0" applyNumberFormat="1" applyFont="1" applyBorder="1" applyProtection="1">
      <protection locked="0"/>
    </xf>
    <xf numFmtId="0" fontId="5" fillId="0" borderId="26" xfId="0" applyFont="1" applyBorder="1" applyAlignment="1" applyProtection="1">
      <alignment horizontal="center"/>
      <protection locked="0"/>
    </xf>
    <xf numFmtId="0" fontId="16" fillId="0" borderId="27" xfId="0" applyFont="1" applyBorder="1" applyAlignment="1" applyProtection="1">
      <alignment horizontal="right"/>
      <protection locked="0"/>
    </xf>
    <xf numFmtId="164" fontId="28" fillId="0" borderId="0" xfId="0" applyNumberFormat="1" applyFont="1" applyAlignment="1" applyProtection="1">
      <alignment horizontal="center"/>
      <protection locked="0"/>
    </xf>
    <xf numFmtId="0" fontId="15" fillId="0" borderId="19" xfId="0" applyFont="1" applyBorder="1"/>
    <xf numFmtId="0" fontId="10" fillId="0" borderId="20" xfId="0" applyFont="1" applyBorder="1" applyAlignment="1">
      <alignment horizontal="center" vertical="center"/>
    </xf>
    <xf numFmtId="165" fontId="12" fillId="0" borderId="20" xfId="0" applyNumberFormat="1" applyFont="1" applyBorder="1" applyProtection="1">
      <protection locked="0"/>
    </xf>
    <xf numFmtId="0" fontId="15" fillId="0" borderId="20" xfId="0" applyFont="1" applyBorder="1" applyProtection="1">
      <protection locked="0"/>
    </xf>
    <xf numFmtId="0" fontId="5" fillId="0" borderId="20" xfId="0" applyFont="1" applyBorder="1" applyAlignment="1" applyProtection="1">
      <alignment horizontal="center"/>
      <protection locked="0"/>
    </xf>
    <xf numFmtId="0" fontId="16" fillId="0" borderId="21" xfId="0" applyFont="1" applyBorder="1"/>
    <xf numFmtId="0" fontId="15" fillId="0" borderId="23" xfId="0" applyFont="1" applyBorder="1" applyProtection="1">
      <protection locked="0"/>
    </xf>
    <xf numFmtId="0" fontId="5" fillId="0" borderId="26" xfId="0" applyFont="1" applyBorder="1" applyProtection="1">
      <protection locked="0"/>
    </xf>
    <xf numFmtId="164" fontId="12" fillId="0" borderId="26" xfId="0" applyNumberFormat="1" applyFont="1" applyBorder="1" applyProtection="1">
      <protection locked="0"/>
    </xf>
    <xf numFmtId="0" fontId="15" fillId="0" borderId="27" xfId="0" applyFont="1" applyBorder="1"/>
    <xf numFmtId="164" fontId="11" fillId="0" borderId="20" xfId="0" applyNumberFormat="1" applyFont="1" applyBorder="1" applyAlignment="1">
      <alignment wrapText="1"/>
    </xf>
    <xf numFmtId="164" fontId="6" fillId="0" borderId="0" xfId="0" applyNumberFormat="1" applyFont="1" applyAlignment="1">
      <alignment horizontal="right"/>
    </xf>
    <xf numFmtId="10" fontId="19" fillId="0" borderId="0" xfId="0" applyNumberFormat="1" applyFont="1"/>
    <xf numFmtId="164" fontId="6" fillId="0" borderId="0" xfId="0" applyNumberFormat="1" applyFont="1"/>
    <xf numFmtId="164" fontId="6" fillId="0" borderId="0" xfId="0" applyNumberFormat="1" applyFont="1" applyAlignment="1">
      <alignment horizontal="left"/>
    </xf>
    <xf numFmtId="164" fontId="6" fillId="0" borderId="0" xfId="2" applyNumberFormat="1" applyFont="1" applyBorder="1" applyAlignment="1" applyProtection="1">
      <alignment horizontal="right"/>
    </xf>
    <xf numFmtId="3" fontId="17" fillId="10" borderId="11" xfId="0" applyNumberFormat="1" applyFont="1" applyFill="1" applyBorder="1" applyProtection="1">
      <protection locked="0"/>
    </xf>
    <xf numFmtId="3" fontId="81" fillId="0" borderId="0" xfId="0" applyNumberFormat="1" applyFont="1"/>
    <xf numFmtId="164" fontId="82" fillId="0" borderId="0" xfId="0" applyNumberFormat="1" applyFont="1"/>
    <xf numFmtId="0" fontId="87" fillId="12" borderId="47" xfId="0" applyFont="1" applyFill="1" applyBorder="1" applyProtection="1">
      <protection locked="0"/>
    </xf>
    <xf numFmtId="3" fontId="87" fillId="11" borderId="11" xfId="0" applyNumberFormat="1" applyFont="1" applyFill="1" applyBorder="1" applyProtection="1">
      <protection locked="0"/>
    </xf>
    <xf numFmtId="164" fontId="11" fillId="0" borderId="20" xfId="0" applyNumberFormat="1" applyFont="1" applyBorder="1" applyAlignment="1">
      <alignment horizontal="right" vertical="center" wrapText="1"/>
    </xf>
    <xf numFmtId="0" fontId="11" fillId="0" borderId="0" xfId="0" applyFont="1" applyAlignment="1">
      <alignment horizontal="right" vertical="center" wrapText="1"/>
    </xf>
    <xf numFmtId="164" fontId="19" fillId="0" borderId="0" xfId="0" applyNumberFormat="1" applyFont="1" applyAlignment="1">
      <alignment horizontal="right" vertical="center" wrapText="1"/>
    </xf>
    <xf numFmtId="44" fontId="67" fillId="0" borderId="0" xfId="0" applyNumberFormat="1" applyFont="1" applyAlignment="1">
      <alignment horizontal="left" vertical="top" wrapText="1"/>
    </xf>
    <xf numFmtId="44" fontId="67" fillId="0" borderId="26" xfId="0" applyNumberFormat="1" applyFont="1" applyBorder="1" applyAlignment="1">
      <alignment horizontal="left" vertical="top" wrapText="1"/>
    </xf>
    <xf numFmtId="0" fontId="87" fillId="12" borderId="11" xfId="0" applyFont="1" applyFill="1" applyBorder="1" applyProtection="1">
      <protection locked="0"/>
    </xf>
    <xf numFmtId="44" fontId="65" fillId="0" borderId="0" xfId="1" applyFont="1" applyFill="1" applyBorder="1"/>
    <xf numFmtId="44" fontId="65" fillId="0" borderId="0" xfId="0" applyNumberFormat="1" applyFont="1" applyAlignment="1">
      <alignment horizontal="left"/>
    </xf>
    <xf numFmtId="44" fontId="58" fillId="0" borderId="0" xfId="0" applyNumberFormat="1" applyFont="1" applyAlignment="1">
      <alignment horizontal="right"/>
    </xf>
    <xf numFmtId="44" fontId="58" fillId="0" borderId="0" xfId="0" applyNumberFormat="1" applyFont="1"/>
    <xf numFmtId="0" fontId="72" fillId="0" borderId="0" xfId="0" applyFont="1" applyAlignment="1">
      <alignment horizontal="right"/>
    </xf>
    <xf numFmtId="2" fontId="67" fillId="0" borderId="23" xfId="0" applyNumberFormat="1" applyFont="1" applyBorder="1" applyAlignment="1">
      <alignment horizontal="right"/>
    </xf>
    <xf numFmtId="0" fontId="65" fillId="9" borderId="22" xfId="0" applyFont="1" applyFill="1" applyBorder="1"/>
    <xf numFmtId="44" fontId="66" fillId="9" borderId="19" xfId="0" applyNumberFormat="1" applyFont="1" applyFill="1" applyBorder="1" applyAlignment="1">
      <alignment horizontal="center"/>
    </xf>
    <xf numFmtId="44" fontId="66" fillId="9" borderId="20" xfId="0" applyNumberFormat="1" applyFont="1" applyFill="1" applyBorder="1" applyAlignment="1">
      <alignment horizontal="center"/>
    </xf>
    <xf numFmtId="44" fontId="63" fillId="9" borderId="20" xfId="0" applyNumberFormat="1" applyFont="1" applyFill="1" applyBorder="1" applyAlignment="1">
      <alignment horizontal="center"/>
    </xf>
    <xf numFmtId="44" fontId="65" fillId="9" borderId="22" xfId="0" applyNumberFormat="1" applyFont="1" applyFill="1" applyBorder="1"/>
    <xf numFmtId="44" fontId="65" fillId="9" borderId="0" xfId="0" applyNumberFormat="1" applyFont="1" applyFill="1"/>
    <xf numFmtId="2" fontId="63" fillId="9" borderId="23" xfId="0" applyNumberFormat="1" applyFont="1" applyFill="1" applyBorder="1" applyAlignment="1">
      <alignment horizontal="center"/>
    </xf>
    <xf numFmtId="2" fontId="64" fillId="0" borderId="18" xfId="0" applyNumberFormat="1" applyFont="1" applyBorder="1" applyAlignment="1">
      <alignment horizontal="right"/>
    </xf>
    <xf numFmtId="0" fontId="11" fillId="0" borderId="5" xfId="0" applyFont="1" applyBorder="1"/>
    <xf numFmtId="0" fontId="6" fillId="0" borderId="26" xfId="0" applyFont="1" applyBorder="1" applyAlignment="1">
      <alignment horizontal="left" wrapText="1"/>
    </xf>
    <xf numFmtId="0" fontId="6" fillId="0" borderId="26" xfId="0" applyFont="1" applyBorder="1" applyAlignment="1">
      <alignment wrapText="1"/>
    </xf>
    <xf numFmtId="0" fontId="6" fillId="0" borderId="31" xfId="0" applyFont="1" applyBorder="1" applyAlignment="1">
      <alignment wrapText="1"/>
    </xf>
    <xf numFmtId="0" fontId="19" fillId="0" borderId="0" xfId="0" applyFont="1"/>
    <xf numFmtId="164" fontId="50" fillId="13" borderId="37" xfId="0" applyNumberFormat="1" applyFont="1" applyFill="1" applyBorder="1"/>
    <xf numFmtId="164" fontId="50" fillId="0" borderId="37" xfId="0" applyNumberFormat="1" applyFont="1" applyBorder="1"/>
    <xf numFmtId="164" fontId="50" fillId="11" borderId="11" xfId="0" applyNumberFormat="1" applyFont="1" applyFill="1" applyBorder="1"/>
    <xf numFmtId="164" fontId="50" fillId="0" borderId="0" xfId="0" applyNumberFormat="1" applyFont="1" applyAlignment="1" applyProtection="1">
      <alignment horizontal="center" vertical="center"/>
      <protection locked="0"/>
    </xf>
    <xf numFmtId="164" fontId="19" fillId="0" borderId="0" xfId="0" applyNumberFormat="1" applyFont="1" applyAlignment="1">
      <alignment horizontal="center" vertical="center"/>
    </xf>
    <xf numFmtId="164" fontId="13" fillId="0" borderId="11" xfId="0" applyNumberFormat="1" applyFont="1" applyBorder="1"/>
    <xf numFmtId="164" fontId="50" fillId="9" borderId="11" xfId="0" applyNumberFormat="1" applyFont="1" applyFill="1" applyBorder="1"/>
    <xf numFmtId="0" fontId="11" fillId="0" borderId="22" xfId="0" applyFont="1" applyBorder="1" applyAlignment="1" applyProtection="1">
      <alignment horizontal="left" vertical="top" wrapText="1"/>
      <protection locked="0"/>
    </xf>
    <xf numFmtId="0" fontId="93" fillId="10" borderId="0" xfId="0" applyFont="1" applyFill="1" applyAlignment="1">
      <alignment horizontal="center" vertical="center" wrapText="1"/>
    </xf>
    <xf numFmtId="0" fontId="94" fillId="6" borderId="0" xfId="0" applyFont="1" applyFill="1" applyAlignment="1">
      <alignment horizontal="center" vertical="center" wrapText="1"/>
    </xf>
    <xf numFmtId="0" fontId="94" fillId="12" borderId="0" xfId="0" applyFont="1" applyFill="1" applyAlignment="1">
      <alignment horizontal="center" vertical="center" wrapText="1"/>
    </xf>
    <xf numFmtId="0" fontId="94" fillId="13" borderId="0" xfId="0" applyFont="1" applyFill="1" applyAlignment="1">
      <alignment horizontal="center" vertical="center" wrapText="1"/>
    </xf>
    <xf numFmtId="0" fontId="41" fillId="0" borderId="11" xfId="0" applyFont="1" applyBorder="1" applyAlignment="1">
      <alignment horizontal="center" wrapText="1"/>
    </xf>
    <xf numFmtId="0" fontId="41" fillId="10" borderId="11" xfId="0" applyFont="1" applyFill="1" applyBorder="1" applyAlignment="1">
      <alignment horizontal="center" wrapText="1"/>
    </xf>
    <xf numFmtId="0" fontId="41" fillId="11" borderId="11" xfId="0" applyFont="1" applyFill="1" applyBorder="1" applyAlignment="1">
      <alignment horizontal="center" wrapText="1"/>
    </xf>
    <xf numFmtId="0" fontId="41" fillId="12" borderId="11" xfId="0" applyFont="1" applyFill="1" applyBorder="1" applyAlignment="1">
      <alignment horizontal="center" wrapText="1"/>
    </xf>
    <xf numFmtId="0" fontId="41" fillId="13" borderId="11" xfId="0" applyFont="1" applyFill="1" applyBorder="1" applyAlignment="1">
      <alignment horizontal="center" wrapText="1"/>
    </xf>
    <xf numFmtId="0" fontId="96" fillId="10" borderId="11" xfId="0" applyFont="1" applyFill="1" applyBorder="1" applyProtection="1">
      <protection locked="0"/>
    </xf>
    <xf numFmtId="0" fontId="96" fillId="11" borderId="11" xfId="0" applyFont="1" applyFill="1" applyBorder="1" applyProtection="1">
      <protection locked="0"/>
    </xf>
    <xf numFmtId="0" fontId="96" fillId="12" borderId="11" xfId="0" applyFont="1" applyFill="1" applyBorder="1" applyProtection="1">
      <protection locked="0"/>
    </xf>
    <xf numFmtId="0" fontId="96" fillId="13" borderId="11" xfId="0" applyFont="1" applyFill="1" applyBorder="1" applyProtection="1">
      <protection locked="0"/>
    </xf>
    <xf numFmtId="164" fontId="95" fillId="0" borderId="11" xfId="0" applyNumberFormat="1" applyFont="1" applyBorder="1" applyAlignment="1">
      <alignment horizontal="right"/>
    </xf>
    <xf numFmtId="164" fontId="38" fillId="0" borderId="11" xfId="0" applyNumberFormat="1" applyFont="1" applyBorder="1" applyAlignment="1">
      <alignment horizontal="right"/>
    </xf>
    <xf numFmtId="0" fontId="41" fillId="0" borderId="18" xfId="0" applyFont="1" applyBorder="1" applyAlignment="1">
      <alignment horizontal="center"/>
    </xf>
    <xf numFmtId="0" fontId="38" fillId="19" borderId="6" xfId="0" applyFont="1" applyFill="1" applyBorder="1"/>
    <xf numFmtId="164" fontId="38" fillId="0" borderId="8" xfId="0" applyNumberFormat="1" applyFont="1" applyBorder="1"/>
    <xf numFmtId="164" fontId="38" fillId="10" borderId="8" xfId="0" applyNumberFormat="1" applyFont="1" applyFill="1" applyBorder="1"/>
    <xf numFmtId="164" fontId="38" fillId="11" borderId="8" xfId="0" applyNumberFormat="1" applyFont="1" applyFill="1" applyBorder="1"/>
    <xf numFmtId="164" fontId="38" fillId="12" borderId="8" xfId="0" applyNumberFormat="1" applyFont="1" applyFill="1" applyBorder="1"/>
    <xf numFmtId="164" fontId="38" fillId="13" borderId="8" xfId="0" applyNumberFormat="1" applyFont="1" applyFill="1" applyBorder="1"/>
    <xf numFmtId="0" fontId="38" fillId="10" borderId="6" xfId="0" applyFont="1" applyFill="1" applyBorder="1"/>
    <xf numFmtId="0" fontId="38" fillId="6" borderId="6" xfId="0" applyFont="1" applyFill="1" applyBorder="1"/>
    <xf numFmtId="0" fontId="38" fillId="12" borderId="6" xfId="0" applyFont="1" applyFill="1" applyBorder="1"/>
    <xf numFmtId="0" fontId="38" fillId="13" borderId="6" xfId="0" applyFont="1" applyFill="1" applyBorder="1"/>
    <xf numFmtId="0" fontId="6" fillId="0" borderId="22" xfId="0" applyFont="1" applyBorder="1" applyAlignment="1">
      <alignment horizontal="left" wrapText="1"/>
    </xf>
    <xf numFmtId="0" fontId="6" fillId="0" borderId="22" xfId="0" applyFont="1" applyBorder="1" applyAlignment="1">
      <alignment horizontal="left"/>
    </xf>
    <xf numFmtId="0" fontId="6" fillId="0" borderId="22" xfId="0" applyFont="1" applyBorder="1" applyAlignment="1" applyProtection="1">
      <alignment horizontal="left"/>
      <protection locked="0"/>
    </xf>
    <xf numFmtId="0" fontId="54" fillId="9" borderId="0" xfId="0" applyFont="1" applyFill="1" applyAlignment="1" applyProtection="1">
      <alignment horizontal="left" vertical="top" wrapText="1"/>
      <protection locked="0"/>
    </xf>
    <xf numFmtId="164" fontId="19" fillId="9" borderId="0" xfId="0" applyNumberFormat="1" applyFont="1" applyFill="1" applyAlignment="1">
      <alignment horizontal="right" vertical="top"/>
    </xf>
    <xf numFmtId="164" fontId="19" fillId="0" borderId="0" xfId="0" applyNumberFormat="1" applyFont="1" applyAlignment="1" applyProtection="1">
      <alignment horizontal="center" wrapText="1"/>
      <protection locked="0"/>
    </xf>
    <xf numFmtId="8" fontId="50" fillId="11" borderId="11" xfId="0" applyNumberFormat="1" applyFont="1" applyFill="1" applyBorder="1"/>
    <xf numFmtId="40" fontId="19" fillId="0" borderId="0" xfId="0" applyNumberFormat="1" applyFont="1" applyAlignment="1">
      <alignment horizontal="center"/>
    </xf>
    <xf numFmtId="40" fontId="50" fillId="0" borderId="0" xfId="0" applyNumberFormat="1" applyFont="1"/>
    <xf numFmtId="8" fontId="19" fillId="0" borderId="0" xfId="0" applyNumberFormat="1" applyFont="1" applyAlignment="1">
      <alignment horizontal="center"/>
    </xf>
    <xf numFmtId="8" fontId="50" fillId="0" borderId="0" xfId="0" applyNumberFormat="1" applyFont="1"/>
    <xf numFmtId="8" fontId="50" fillId="13" borderId="11" xfId="0" applyNumberFormat="1" applyFont="1" applyFill="1" applyBorder="1"/>
    <xf numFmtId="8" fontId="50" fillId="12" borderId="11" xfId="0" applyNumberFormat="1" applyFont="1" applyFill="1" applyBorder="1"/>
    <xf numFmtId="8" fontId="50" fillId="0" borderId="11" xfId="0" applyNumberFormat="1" applyFont="1" applyBorder="1"/>
    <xf numFmtId="8" fontId="13" fillId="10" borderId="11" xfId="0" applyNumberFormat="1" applyFont="1" applyFill="1" applyBorder="1"/>
    <xf numFmtId="8" fontId="13" fillId="11" borderId="11" xfId="0" applyNumberFormat="1" applyFont="1" applyFill="1" applyBorder="1"/>
    <xf numFmtId="8" fontId="13" fillId="12" borderId="11" xfId="0" applyNumberFormat="1" applyFont="1" applyFill="1" applyBorder="1"/>
    <xf numFmtId="8" fontId="13" fillId="13" borderId="11" xfId="0" applyNumberFormat="1" applyFont="1" applyFill="1" applyBorder="1"/>
    <xf numFmtId="8" fontId="13" fillId="0" borderId="11" xfId="0" applyNumberFormat="1" applyFont="1" applyBorder="1"/>
    <xf numFmtId="1" fontId="76" fillId="0" borderId="60" xfId="0" applyNumberFormat="1" applyFont="1" applyBorder="1"/>
    <xf numFmtId="3" fontId="76" fillId="0" borderId="60" xfId="0" applyNumberFormat="1" applyFont="1" applyBorder="1"/>
    <xf numFmtId="0" fontId="76" fillId="0" borderId="60" xfId="0" applyFont="1" applyBorder="1"/>
    <xf numFmtId="164" fontId="41" fillId="0" borderId="60" xfId="0" applyNumberFormat="1" applyFont="1" applyBorder="1"/>
    <xf numFmtId="164" fontId="39" fillId="10" borderId="0" xfId="0" applyNumberFormat="1" applyFont="1" applyFill="1"/>
    <xf numFmtId="164" fontId="39" fillId="11" borderId="0" xfId="0" applyNumberFormat="1" applyFont="1" applyFill="1"/>
    <xf numFmtId="164" fontId="39" fillId="11" borderId="57" xfId="0" applyNumberFormat="1" applyFont="1" applyFill="1" applyBorder="1"/>
    <xf numFmtId="164" fontId="39" fillId="11" borderId="32" xfId="0" applyNumberFormat="1" applyFont="1" applyFill="1" applyBorder="1"/>
    <xf numFmtId="164" fontId="39" fillId="11" borderId="58" xfId="0" applyNumberFormat="1" applyFont="1" applyFill="1" applyBorder="1"/>
    <xf numFmtId="164" fontId="38" fillId="12" borderId="32" xfId="0" applyNumberFormat="1" applyFont="1" applyFill="1" applyBorder="1"/>
    <xf numFmtId="164" fontId="90" fillId="0" borderId="47" xfId="1" applyNumberFormat="1" applyFont="1" applyFill="1" applyBorder="1" applyProtection="1">
      <protection locked="0"/>
    </xf>
    <xf numFmtId="164" fontId="65" fillId="0" borderId="11" xfId="1" applyNumberFormat="1" applyFont="1" applyFill="1" applyBorder="1" applyProtection="1"/>
    <xf numFmtId="164" fontId="65" fillId="0" borderId="41" xfId="1" applyNumberFormat="1" applyFont="1" applyFill="1" applyBorder="1" applyProtection="1"/>
    <xf numFmtId="164" fontId="67" fillId="0" borderId="0" xfId="0" applyNumberFormat="1" applyFont="1" applyAlignment="1">
      <alignment horizontal="right"/>
    </xf>
    <xf numFmtId="164" fontId="67" fillId="10" borderId="11" xfId="0" applyNumberFormat="1" applyFont="1" applyFill="1" applyBorder="1"/>
    <xf numFmtId="164" fontId="67" fillId="6" borderId="11" xfId="0" applyNumberFormat="1" applyFont="1" applyFill="1" applyBorder="1" applyAlignment="1">
      <alignment vertical="top" wrapText="1"/>
    </xf>
    <xf numFmtId="164" fontId="67" fillId="13" borderId="11" xfId="0" applyNumberFormat="1" applyFont="1" applyFill="1" applyBorder="1" applyAlignment="1">
      <alignment vertical="top" wrapText="1"/>
    </xf>
    <xf numFmtId="164" fontId="67" fillId="13" borderId="41" xfId="0" applyNumberFormat="1" applyFont="1" applyFill="1" applyBorder="1" applyAlignment="1">
      <alignment vertical="top" wrapText="1"/>
    </xf>
    <xf numFmtId="164" fontId="81" fillId="0" borderId="47" xfId="1" applyNumberFormat="1" applyFont="1" applyFill="1" applyBorder="1" applyProtection="1">
      <protection locked="0"/>
    </xf>
    <xf numFmtId="164" fontId="39" fillId="0" borderId="47" xfId="1" applyNumberFormat="1" applyFont="1" applyFill="1" applyBorder="1" applyProtection="1"/>
    <xf numFmtId="164" fontId="81" fillId="0" borderId="11" xfId="1" applyNumberFormat="1" applyFont="1" applyFill="1" applyBorder="1" applyProtection="1">
      <protection locked="0"/>
    </xf>
    <xf numFmtId="164" fontId="39" fillId="0" borderId="11" xfId="1" applyNumberFormat="1" applyFont="1" applyFill="1" applyBorder="1" applyProtection="1"/>
    <xf numFmtId="164" fontId="81" fillId="0" borderId="38" xfId="1" applyNumberFormat="1" applyFont="1" applyFill="1" applyBorder="1" applyProtection="1">
      <protection locked="0"/>
    </xf>
    <xf numFmtId="164" fontId="81" fillId="0" borderId="62" xfId="1" applyNumberFormat="1" applyFont="1" applyFill="1" applyBorder="1" applyProtection="1">
      <protection locked="0"/>
    </xf>
    <xf numFmtId="164" fontId="39" fillId="0" borderId="38" xfId="1" applyNumberFormat="1" applyFont="1" applyFill="1" applyBorder="1" applyProtection="1"/>
    <xf numFmtId="164" fontId="64" fillId="0" borderId="18" xfId="0" applyNumberFormat="1" applyFont="1" applyBorder="1" applyAlignment="1">
      <alignment horizontal="right"/>
    </xf>
    <xf numFmtId="164" fontId="67" fillId="0" borderId="18" xfId="0" applyNumberFormat="1" applyFont="1" applyBorder="1" applyAlignment="1">
      <alignment horizontal="right"/>
    </xf>
    <xf numFmtId="164" fontId="67" fillId="10" borderId="47" xfId="0" applyNumberFormat="1" applyFont="1" applyFill="1" applyBorder="1"/>
    <xf numFmtId="164" fontId="67" fillId="6" borderId="11" xfId="0" applyNumberFormat="1" applyFont="1" applyFill="1" applyBorder="1"/>
    <xf numFmtId="164" fontId="67" fillId="12" borderId="11" xfId="0" applyNumberFormat="1" applyFont="1" applyFill="1" applyBorder="1"/>
    <xf numFmtId="164" fontId="67" fillId="13" borderId="11" xfId="0" applyNumberFormat="1" applyFont="1" applyFill="1" applyBorder="1"/>
    <xf numFmtId="164" fontId="76" fillId="13" borderId="18" xfId="0" applyNumberFormat="1" applyFont="1" applyFill="1" applyBorder="1" applyAlignment="1">
      <alignment horizontal="right" vertical="center"/>
    </xf>
    <xf numFmtId="164" fontId="76" fillId="10" borderId="18" xfId="0" applyNumberFormat="1" applyFont="1" applyFill="1" applyBorder="1" applyAlignment="1">
      <alignment horizontal="right"/>
    </xf>
    <xf numFmtId="164" fontId="76" fillId="11" borderId="18" xfId="0" applyNumberFormat="1" applyFont="1" applyFill="1" applyBorder="1" applyAlignment="1">
      <alignment horizontal="right"/>
    </xf>
    <xf numFmtId="164" fontId="76" fillId="12" borderId="18" xfId="0" applyNumberFormat="1" applyFont="1" applyFill="1" applyBorder="1" applyAlignment="1">
      <alignment horizontal="right"/>
    </xf>
    <xf numFmtId="164" fontId="76" fillId="13" borderId="18" xfId="0" applyNumberFormat="1" applyFont="1" applyFill="1" applyBorder="1" applyAlignment="1">
      <alignment horizontal="right"/>
    </xf>
    <xf numFmtId="164" fontId="39" fillId="0" borderId="62" xfId="1" applyNumberFormat="1" applyFont="1" applyFill="1" applyBorder="1" applyProtection="1"/>
    <xf numFmtId="0" fontId="98" fillId="0" borderId="46" xfId="0" applyFont="1" applyBorder="1" applyProtection="1">
      <protection locked="0"/>
    </xf>
    <xf numFmtId="0" fontId="98" fillId="0" borderId="49" xfId="0" applyFont="1" applyBorder="1" applyProtection="1">
      <protection locked="0"/>
    </xf>
    <xf numFmtId="0" fontId="98" fillId="0" borderId="50" xfId="0" applyFont="1" applyBorder="1" applyProtection="1">
      <protection locked="0"/>
    </xf>
    <xf numFmtId="164" fontId="96" fillId="0" borderId="11" xfId="1" applyNumberFormat="1" applyFont="1" applyBorder="1" applyProtection="1">
      <protection locked="0"/>
    </xf>
    <xf numFmtId="164" fontId="38" fillId="19" borderId="6" xfId="0" applyNumberFormat="1" applyFont="1" applyFill="1" applyBorder="1"/>
    <xf numFmtId="164" fontId="97" fillId="10" borderId="11" xfId="0" applyNumberFormat="1" applyFont="1" applyFill="1" applyBorder="1"/>
    <xf numFmtId="164" fontId="97" fillId="11" borderId="11" xfId="0" applyNumberFormat="1" applyFont="1" applyFill="1" applyBorder="1"/>
    <xf numFmtId="164" fontId="97" fillId="12" borderId="11" xfId="0" applyNumberFormat="1" applyFont="1" applyFill="1" applyBorder="1"/>
    <xf numFmtId="164" fontId="97" fillId="13" borderId="11" xfId="0" applyNumberFormat="1" applyFont="1" applyFill="1" applyBorder="1"/>
    <xf numFmtId="8" fontId="50" fillId="10" borderId="11" xfId="1" applyNumberFormat="1" applyFont="1" applyFill="1" applyBorder="1" applyAlignment="1" applyProtection="1"/>
    <xf numFmtId="164" fontId="50" fillId="10" borderId="38" xfId="1" applyNumberFormat="1" applyFont="1" applyFill="1" applyBorder="1" applyAlignment="1" applyProtection="1"/>
    <xf numFmtId="164" fontId="92" fillId="0" borderId="41" xfId="0" applyNumberFormat="1" applyFont="1" applyBorder="1" applyProtection="1">
      <protection locked="0"/>
    </xf>
    <xf numFmtId="10" fontId="92" fillId="0" borderId="0" xfId="0" applyNumberFormat="1" applyFont="1" applyProtection="1">
      <protection locked="0"/>
    </xf>
    <xf numFmtId="164" fontId="12" fillId="0" borderId="0" xfId="0" applyNumberFormat="1" applyFont="1"/>
    <xf numFmtId="0" fontId="0" fillId="6" borderId="0" xfId="0" applyFill="1"/>
    <xf numFmtId="0" fontId="0" fillId="6" borderId="5" xfId="0" applyFill="1" applyBorder="1"/>
    <xf numFmtId="0" fontId="5" fillId="0" borderId="13" xfId="0" applyFont="1" applyBorder="1" applyAlignment="1">
      <alignment horizontal="center"/>
    </xf>
    <xf numFmtId="164" fontId="5" fillId="0" borderId="64" xfId="0" applyNumberFormat="1" applyFont="1" applyBorder="1" applyProtection="1">
      <protection locked="0"/>
    </xf>
    <xf numFmtId="164" fontId="85" fillId="10" borderId="11" xfId="0" applyNumberFormat="1" applyFont="1" applyFill="1" applyBorder="1" applyProtection="1">
      <protection locked="0"/>
    </xf>
    <xf numFmtId="164" fontId="85" fillId="11" borderId="11" xfId="0" applyNumberFormat="1" applyFont="1" applyFill="1" applyBorder="1" applyProtection="1">
      <protection locked="0"/>
    </xf>
    <xf numFmtId="164" fontId="85" fillId="11" borderId="11" xfId="1" applyNumberFormat="1" applyFont="1" applyFill="1" applyBorder="1" applyProtection="1">
      <protection locked="0"/>
    </xf>
    <xf numFmtId="164" fontId="85" fillId="12" borderId="11" xfId="1" applyNumberFormat="1" applyFont="1" applyFill="1" applyBorder="1" applyProtection="1">
      <protection locked="0"/>
    </xf>
    <xf numFmtId="164" fontId="76" fillId="10" borderId="36" xfId="0" applyNumberFormat="1" applyFont="1" applyFill="1" applyBorder="1"/>
    <xf numFmtId="1" fontId="76" fillId="11" borderId="36" xfId="0" applyNumberFormat="1" applyFont="1" applyFill="1" applyBorder="1"/>
    <xf numFmtId="1" fontId="41" fillId="11" borderId="36" xfId="2" applyNumberFormat="1" applyFont="1" applyFill="1" applyBorder="1"/>
    <xf numFmtId="1" fontId="41" fillId="12" borderId="36" xfId="2" applyNumberFormat="1" applyFont="1" applyFill="1" applyBorder="1"/>
    <xf numFmtId="164" fontId="41" fillId="13" borderId="36" xfId="0" applyNumberFormat="1" applyFont="1" applyFill="1" applyBorder="1"/>
    <xf numFmtId="164" fontId="41" fillId="13" borderId="42" xfId="0" applyNumberFormat="1" applyFont="1" applyFill="1" applyBorder="1"/>
    <xf numFmtId="164" fontId="76" fillId="10" borderId="11" xfId="1" applyNumberFormat="1" applyFont="1" applyFill="1" applyBorder="1" applyProtection="1"/>
    <xf numFmtId="164" fontId="76" fillId="11" borderId="11" xfId="1" applyNumberFormat="1" applyFont="1" applyFill="1" applyBorder="1" applyProtection="1"/>
    <xf numFmtId="164" fontId="41" fillId="11" borderId="11" xfId="1" applyNumberFormat="1" applyFont="1" applyFill="1" applyBorder="1"/>
    <xf numFmtId="164" fontId="41" fillId="12" borderId="11" xfId="1" applyNumberFormat="1" applyFont="1" applyFill="1" applyBorder="1"/>
    <xf numFmtId="164" fontId="85" fillId="13" borderId="11" xfId="1" applyNumberFormat="1" applyFont="1" applyFill="1" applyBorder="1" applyProtection="1">
      <protection locked="0"/>
    </xf>
    <xf numFmtId="164" fontId="85" fillId="13" borderId="24" xfId="0" applyNumberFormat="1" applyFont="1" applyFill="1" applyBorder="1" applyProtection="1">
      <protection locked="0"/>
    </xf>
    <xf numFmtId="164" fontId="76" fillId="10" borderId="33" xfId="0" applyNumberFormat="1" applyFont="1" applyFill="1" applyBorder="1"/>
    <xf numFmtId="164" fontId="41" fillId="11" borderId="33" xfId="0" applyNumberFormat="1" applyFont="1" applyFill="1" applyBorder="1"/>
    <xf numFmtId="164" fontId="41" fillId="12" borderId="33" xfId="0" applyNumberFormat="1" applyFont="1" applyFill="1" applyBorder="1"/>
    <xf numFmtId="164" fontId="41" fillId="12" borderId="11" xfId="0" applyNumberFormat="1" applyFont="1" applyFill="1" applyBorder="1"/>
    <xf numFmtId="164" fontId="41" fillId="13" borderId="11" xfId="0" applyNumberFormat="1" applyFont="1" applyFill="1" applyBorder="1"/>
    <xf numFmtId="164" fontId="41" fillId="13" borderId="24" xfId="0" applyNumberFormat="1" applyFont="1" applyFill="1" applyBorder="1"/>
    <xf numFmtId="164" fontId="41" fillId="11" borderId="11" xfId="0" applyNumberFormat="1" applyFont="1" applyFill="1" applyBorder="1"/>
    <xf numFmtId="164" fontId="76" fillId="10" borderId="11" xfId="0" applyNumberFormat="1" applyFont="1" applyFill="1" applyBorder="1"/>
    <xf numFmtId="164" fontId="41" fillId="10" borderId="33" xfId="0" applyNumberFormat="1" applyFont="1" applyFill="1" applyBorder="1"/>
    <xf numFmtId="164" fontId="85" fillId="12" borderId="11" xfId="0" applyNumberFormat="1" applyFont="1" applyFill="1" applyBorder="1" applyProtection="1">
      <protection locked="0"/>
    </xf>
    <xf numFmtId="164" fontId="85" fillId="13" borderId="11" xfId="0" applyNumberFormat="1" applyFont="1" applyFill="1" applyBorder="1" applyProtection="1">
      <protection locked="0"/>
    </xf>
    <xf numFmtId="164" fontId="76" fillId="12" borderId="33" xfId="0" applyNumberFormat="1" applyFont="1" applyFill="1" applyBorder="1"/>
    <xf numFmtId="164" fontId="41" fillId="13" borderId="33" xfId="0" applyNumberFormat="1" applyFont="1" applyFill="1" applyBorder="1"/>
    <xf numFmtId="164" fontId="41" fillId="13" borderId="43" xfId="0" applyNumberFormat="1" applyFont="1" applyFill="1" applyBorder="1"/>
    <xf numFmtId="164" fontId="85" fillId="9" borderId="11" xfId="0" applyNumberFormat="1" applyFont="1" applyFill="1" applyBorder="1"/>
    <xf numFmtId="164" fontId="85" fillId="9" borderId="24" xfId="0" applyNumberFormat="1" applyFont="1" applyFill="1" applyBorder="1"/>
    <xf numFmtId="10" fontId="85" fillId="13" borderId="18" xfId="0" applyNumberFormat="1" applyFont="1" applyFill="1" applyBorder="1" applyProtection="1">
      <protection locked="0"/>
    </xf>
    <xf numFmtId="8" fontId="41" fillId="0" borderId="60" xfId="1" applyNumberFormat="1" applyFont="1" applyBorder="1"/>
    <xf numFmtId="164" fontId="38" fillId="0" borderId="60" xfId="1" applyNumberFormat="1" applyFont="1" applyBorder="1"/>
    <xf numFmtId="164" fontId="41" fillId="0" borderId="45" xfId="1" applyNumberFormat="1" applyFont="1" applyBorder="1"/>
    <xf numFmtId="164" fontId="38" fillId="3" borderId="60" xfId="1" applyNumberFormat="1" applyFont="1" applyFill="1" applyBorder="1"/>
    <xf numFmtId="165" fontId="41" fillId="10" borderId="11" xfId="0" applyNumberFormat="1" applyFont="1" applyFill="1" applyBorder="1"/>
    <xf numFmtId="165" fontId="41" fillId="11" borderId="11" xfId="0" applyNumberFormat="1" applyFont="1" applyFill="1" applyBorder="1"/>
    <xf numFmtId="165" fontId="41" fillId="12" borderId="11" xfId="0" applyNumberFormat="1" applyFont="1" applyFill="1" applyBorder="1"/>
    <xf numFmtId="164" fontId="38" fillId="10" borderId="0" xfId="1" applyNumberFormat="1" applyFont="1" applyFill="1" applyBorder="1"/>
    <xf numFmtId="164" fontId="38" fillId="10" borderId="2" xfId="1" applyNumberFormat="1" applyFont="1" applyFill="1" applyBorder="1"/>
    <xf numFmtId="164" fontId="76" fillId="10" borderId="0" xfId="1" applyNumberFormat="1" applyFont="1" applyFill="1" applyBorder="1" applyProtection="1"/>
    <xf numFmtId="164" fontId="76" fillId="11" borderId="0" xfId="1" applyNumberFormat="1" applyFont="1" applyFill="1" applyBorder="1" applyProtection="1"/>
    <xf numFmtId="164" fontId="41" fillId="11" borderId="0" xfId="1" applyNumberFormat="1" applyFont="1" applyFill="1" applyBorder="1"/>
    <xf numFmtId="164" fontId="41" fillId="12" borderId="0" xfId="1" applyNumberFormat="1" applyFont="1" applyFill="1" applyBorder="1"/>
    <xf numFmtId="164" fontId="85" fillId="13" borderId="0" xfId="1" applyNumberFormat="1" applyFont="1" applyFill="1" applyBorder="1" applyProtection="1">
      <protection locked="0"/>
    </xf>
    <xf numFmtId="164" fontId="85" fillId="13" borderId="23" xfId="0" applyNumberFormat="1" applyFont="1" applyFill="1" applyBorder="1" applyProtection="1">
      <protection locked="0"/>
    </xf>
    <xf numFmtId="0" fontId="13" fillId="0" borderId="0" xfId="0" applyFont="1" applyAlignment="1">
      <alignment wrapText="1"/>
    </xf>
    <xf numFmtId="0" fontId="13" fillId="0" borderId="11" xfId="0" applyFont="1" applyBorder="1" applyAlignment="1">
      <alignment wrapText="1"/>
    </xf>
    <xf numFmtId="0" fontId="99" fillId="0" borderId="22" xfId="0" applyFont="1" applyBorder="1" applyAlignment="1">
      <alignment horizontal="center" wrapText="1"/>
    </xf>
    <xf numFmtId="0" fontId="6" fillId="0" borderId="5" xfId="0" applyFont="1" applyBorder="1"/>
    <xf numFmtId="164" fontId="90" fillId="0" borderId="47" xfId="1" applyNumberFormat="1" applyFont="1" applyFill="1" applyBorder="1" applyAlignment="1" applyProtection="1">
      <alignment horizontal="right"/>
      <protection locked="0"/>
    </xf>
    <xf numFmtId="0" fontId="90" fillId="0" borderId="11" xfId="0" applyFont="1" applyBorder="1" applyAlignment="1" applyProtection="1">
      <alignment horizontal="right"/>
      <protection locked="0"/>
    </xf>
    <xf numFmtId="2" fontId="90" fillId="0" borderId="48" xfId="0" applyNumberFormat="1" applyFont="1" applyBorder="1" applyAlignment="1" applyProtection="1">
      <alignment horizontal="right"/>
      <protection locked="0"/>
    </xf>
    <xf numFmtId="2" fontId="90" fillId="0" borderId="24" xfId="0" applyNumberFormat="1" applyFont="1" applyBorder="1" applyAlignment="1" applyProtection="1">
      <alignment horizontal="right"/>
      <protection locked="0"/>
    </xf>
    <xf numFmtId="2" fontId="90" fillId="0" borderId="51" xfId="0" applyNumberFormat="1" applyFont="1" applyBorder="1" applyAlignment="1" applyProtection="1">
      <alignment horizontal="right"/>
      <protection locked="0"/>
    </xf>
    <xf numFmtId="0" fontId="89" fillId="0" borderId="49" xfId="0" applyFont="1" applyBorder="1" applyAlignment="1" applyProtection="1">
      <alignment horizontal="left"/>
      <protection locked="0"/>
    </xf>
    <xf numFmtId="0" fontId="89" fillId="0" borderId="11" xfId="0" applyFont="1" applyBorder="1" applyAlignment="1" applyProtection="1">
      <alignment horizontal="left"/>
      <protection locked="0"/>
    </xf>
    <xf numFmtId="0" fontId="89" fillId="0" borderId="50" xfId="0" applyFont="1" applyBorder="1" applyAlignment="1" applyProtection="1">
      <alignment horizontal="left"/>
      <protection locked="0"/>
    </xf>
    <xf numFmtId="0" fontId="89" fillId="0" borderId="41" xfId="0" applyFont="1" applyBorder="1" applyAlignment="1" applyProtection="1">
      <alignment horizontal="left"/>
      <protection locked="0"/>
    </xf>
    <xf numFmtId="10" fontId="91" fillId="11" borderId="24" xfId="3" applyNumberFormat="1" applyFont="1" applyFill="1" applyBorder="1" applyProtection="1">
      <protection locked="0"/>
    </xf>
    <xf numFmtId="10" fontId="91" fillId="13" borderId="24" xfId="3" applyNumberFormat="1" applyFont="1" applyFill="1" applyBorder="1" applyProtection="1">
      <protection locked="0"/>
    </xf>
    <xf numFmtId="10" fontId="91" fillId="13" borderId="51" xfId="3" applyNumberFormat="1" applyFont="1" applyFill="1" applyBorder="1" applyProtection="1">
      <protection locked="0"/>
    </xf>
    <xf numFmtId="10" fontId="91" fillId="11" borderId="24" xfId="3" applyNumberFormat="1" applyFont="1" applyFill="1" applyBorder="1" applyAlignment="1" applyProtection="1">
      <alignment horizontal="left"/>
      <protection locked="0"/>
    </xf>
    <xf numFmtId="10" fontId="91" fillId="12" borderId="24" xfId="3" applyNumberFormat="1" applyFont="1" applyFill="1" applyBorder="1" applyAlignment="1" applyProtection="1">
      <alignment horizontal="left"/>
      <protection locked="0"/>
    </xf>
    <xf numFmtId="10" fontId="91" fillId="13" borderId="24" xfId="3" applyNumberFormat="1" applyFont="1" applyFill="1" applyBorder="1" applyAlignment="1" applyProtection="1">
      <alignment horizontal="left"/>
      <protection locked="0"/>
    </xf>
    <xf numFmtId="10" fontId="91" fillId="13" borderId="51" xfId="3" applyNumberFormat="1" applyFont="1" applyFill="1" applyBorder="1" applyAlignment="1" applyProtection="1">
      <alignment horizontal="left"/>
      <protection locked="0"/>
    </xf>
    <xf numFmtId="4" fontId="90" fillId="0" borderId="47" xfId="0" applyNumberFormat="1" applyFont="1" applyBorder="1" applyAlignment="1" applyProtection="1">
      <alignment horizontal="right"/>
      <protection locked="0"/>
    </xf>
    <xf numFmtId="1" fontId="90" fillId="0" borderId="47" xfId="0" applyNumberFormat="1" applyFont="1" applyBorder="1" applyAlignment="1" applyProtection="1">
      <alignment horizontal="right"/>
      <protection locked="0"/>
    </xf>
    <xf numFmtId="0" fontId="96" fillId="0" borderId="11" xfId="0" applyFont="1" applyBorder="1" applyAlignment="1" applyProtection="1">
      <alignment horizontal="left" wrapText="1"/>
      <protection locked="0"/>
    </xf>
    <xf numFmtId="0" fontId="81" fillId="0" borderId="11" xfId="0" applyFont="1" applyBorder="1" applyAlignment="1" applyProtection="1">
      <alignment horizontal="left" wrapText="1"/>
      <protection locked="0"/>
    </xf>
    <xf numFmtId="0" fontId="81" fillId="0" borderId="38" xfId="0" applyFont="1" applyBorder="1" applyAlignment="1" applyProtection="1">
      <alignment horizontal="left" wrapText="1"/>
      <protection locked="0"/>
    </xf>
    <xf numFmtId="164" fontId="85" fillId="9" borderId="2" xfId="0" applyNumberFormat="1" applyFont="1" applyFill="1" applyBorder="1" applyProtection="1">
      <protection locked="0"/>
    </xf>
    <xf numFmtId="0" fontId="0" fillId="0" borderId="0" xfId="0" applyAlignment="1">
      <alignment textRotation="90"/>
    </xf>
    <xf numFmtId="0" fontId="2" fillId="0" borderId="22" xfId="0" applyFont="1" applyBorder="1"/>
    <xf numFmtId="0" fontId="100" fillId="0" borderId="22" xfId="0" applyFont="1" applyBorder="1" applyAlignment="1">
      <alignment wrapText="1"/>
    </xf>
    <xf numFmtId="164" fontId="85" fillId="10" borderId="11" xfId="1" quotePrefix="1" applyNumberFormat="1" applyFont="1" applyFill="1" applyBorder="1" applyProtection="1">
      <protection locked="0"/>
    </xf>
    <xf numFmtId="164" fontId="76" fillId="13" borderId="33" xfId="0" applyNumberFormat="1" applyFont="1" applyFill="1" applyBorder="1"/>
    <xf numFmtId="164" fontId="85" fillId="10" borderId="11" xfId="1" applyNumberFormat="1" applyFont="1" applyFill="1" applyBorder="1" applyProtection="1">
      <protection locked="0"/>
    </xf>
    <xf numFmtId="164" fontId="72" fillId="0" borderId="0" xfId="0" applyNumberFormat="1" applyFont="1" applyAlignment="1">
      <alignment horizontal="right"/>
    </xf>
    <xf numFmtId="164" fontId="72" fillId="10" borderId="11" xfId="0" applyNumberFormat="1" applyFont="1" applyFill="1" applyBorder="1" applyAlignment="1">
      <alignment horizontal="right"/>
    </xf>
    <xf numFmtId="0" fontId="90" fillId="21" borderId="66" xfId="1" applyNumberFormat="1" applyFont="1" applyFill="1" applyBorder="1" applyAlignment="1" applyProtection="1">
      <alignment horizontal="right"/>
    </xf>
    <xf numFmtId="0" fontId="90" fillId="21" borderId="52" xfId="0" applyFont="1" applyFill="1" applyBorder="1" applyAlignment="1">
      <alignment horizontal="right"/>
    </xf>
    <xf numFmtId="0" fontId="90" fillId="21" borderId="67" xfId="0" applyFont="1" applyFill="1" applyBorder="1" applyAlignment="1">
      <alignment horizontal="right"/>
    </xf>
    <xf numFmtId="164" fontId="41" fillId="11" borderId="34" xfId="0" applyNumberFormat="1" applyFont="1" applyFill="1" applyBorder="1"/>
    <xf numFmtId="164" fontId="38" fillId="12" borderId="2" xfId="0" applyNumberFormat="1" applyFont="1" applyFill="1" applyBorder="1" applyAlignment="1">
      <alignment vertical="center"/>
    </xf>
    <xf numFmtId="164" fontId="38" fillId="12" borderId="0" xfId="0" applyNumberFormat="1" applyFont="1" applyFill="1" applyAlignment="1">
      <alignment vertical="center"/>
    </xf>
    <xf numFmtId="164" fontId="38" fillId="11" borderId="2" xfId="0" applyNumberFormat="1" applyFont="1" applyFill="1" applyBorder="1" applyAlignment="1">
      <alignment vertical="center"/>
    </xf>
    <xf numFmtId="164" fontId="38" fillId="11" borderId="0" xfId="0" applyNumberFormat="1" applyFont="1" applyFill="1" applyAlignment="1">
      <alignment vertical="center"/>
    </xf>
    <xf numFmtId="164" fontId="41" fillId="11" borderId="44" xfId="0" applyNumberFormat="1" applyFont="1" applyFill="1" applyBorder="1" applyAlignment="1">
      <alignment vertical="center"/>
    </xf>
    <xf numFmtId="0" fontId="103" fillId="5" borderId="47" xfId="0" applyFont="1" applyFill="1" applyBorder="1" applyAlignment="1">
      <alignment horizontal="left"/>
    </xf>
    <xf numFmtId="0" fontId="78" fillId="5" borderId="46" xfId="0" applyFont="1" applyFill="1" applyBorder="1" applyAlignment="1">
      <alignment horizontal="left"/>
    </xf>
    <xf numFmtId="0" fontId="38" fillId="0" borderId="0" xfId="0" applyFont="1" applyAlignment="1">
      <alignment wrapText="1"/>
    </xf>
    <xf numFmtId="164" fontId="87" fillId="10" borderId="11" xfId="0" applyNumberFormat="1" applyFont="1" applyFill="1" applyBorder="1" applyProtection="1">
      <protection locked="0"/>
    </xf>
    <xf numFmtId="164" fontId="87" fillId="11" borderId="11" xfId="0" applyNumberFormat="1" applyFont="1" applyFill="1" applyBorder="1" applyProtection="1">
      <protection locked="0"/>
    </xf>
    <xf numFmtId="164" fontId="87" fillId="12" borderId="11" xfId="0" applyNumberFormat="1" applyFont="1" applyFill="1" applyBorder="1" applyProtection="1">
      <protection locked="0"/>
    </xf>
    <xf numFmtId="164" fontId="87" fillId="13" borderId="11" xfId="0" applyNumberFormat="1" applyFont="1" applyFill="1" applyBorder="1" applyProtection="1">
      <protection locked="0"/>
    </xf>
    <xf numFmtId="164" fontId="104" fillId="0" borderId="63" xfId="1" applyNumberFormat="1" applyFont="1" applyFill="1" applyBorder="1" applyProtection="1"/>
    <xf numFmtId="164" fontId="85" fillId="11" borderId="0" xfId="0" applyNumberFormat="1" applyFont="1" applyFill="1"/>
    <xf numFmtId="164" fontId="19" fillId="9" borderId="11" xfId="0" applyNumberFormat="1" applyFont="1" applyFill="1" applyBorder="1" applyAlignment="1">
      <alignment horizontal="right"/>
    </xf>
    <xf numFmtId="0" fontId="5" fillId="0" borderId="22" xfId="0" applyFont="1" applyBorder="1" applyAlignment="1">
      <alignment horizontal="justify"/>
    </xf>
    <xf numFmtId="0" fontId="5" fillId="0" borderId="22" xfId="0" applyFont="1" applyBorder="1"/>
    <xf numFmtId="0" fontId="5" fillId="0" borderId="39" xfId="0" applyFont="1" applyBorder="1" applyAlignment="1">
      <alignment horizontal="right"/>
    </xf>
    <xf numFmtId="0" fontId="5" fillId="0" borderId="22" xfId="0" applyFont="1" applyBorder="1" applyAlignment="1">
      <alignment horizontal="right"/>
    </xf>
    <xf numFmtId="0" fontId="15" fillId="0" borderId="34" xfId="0" applyFont="1" applyBorder="1" applyAlignment="1" applyProtection="1">
      <alignment horizontal="right"/>
      <protection locked="0"/>
    </xf>
    <xf numFmtId="164" fontId="87" fillId="9" borderId="11" xfId="0" applyNumberFormat="1" applyFont="1" applyFill="1" applyBorder="1"/>
    <xf numFmtId="0" fontId="5" fillId="0" borderId="65" xfId="0" applyFont="1" applyBorder="1" applyAlignment="1">
      <alignment horizontal="right"/>
    </xf>
    <xf numFmtId="0" fontId="5" fillId="0" borderId="76" xfId="0" applyFont="1" applyBorder="1" applyAlignment="1">
      <alignment horizontal="right"/>
    </xf>
    <xf numFmtId="0" fontId="14" fillId="0" borderId="35" xfId="0" applyFont="1" applyBorder="1" applyAlignment="1">
      <alignment horizontal="right"/>
    </xf>
    <xf numFmtId="164" fontId="85" fillId="10" borderId="10" xfId="1" applyNumberFormat="1" applyFont="1" applyFill="1" applyBorder="1" applyProtection="1">
      <protection locked="0"/>
    </xf>
    <xf numFmtId="165" fontId="41" fillId="10" borderId="10" xfId="0" applyNumberFormat="1" applyFont="1" applyFill="1" applyBorder="1"/>
    <xf numFmtId="0" fontId="38" fillId="0" borderId="18" xfId="0" applyFont="1" applyBorder="1" applyAlignment="1">
      <alignment horizontal="center"/>
    </xf>
    <xf numFmtId="0" fontId="13" fillId="0" borderId="18" xfId="0" applyFont="1" applyBorder="1"/>
    <xf numFmtId="0" fontId="13" fillId="0" borderId="60" xfId="0" applyFont="1" applyBorder="1"/>
    <xf numFmtId="0" fontId="13" fillId="0" borderId="18" xfId="0" applyFont="1" applyBorder="1" applyAlignment="1">
      <alignment wrapText="1"/>
    </xf>
    <xf numFmtId="0" fontId="6" fillId="0" borderId="18" xfId="0" applyFont="1" applyBorder="1" applyAlignment="1">
      <alignment vertical="justify"/>
    </xf>
    <xf numFmtId="0" fontId="6" fillId="0" borderId="18" xfId="0" applyFont="1" applyBorder="1" applyAlignment="1">
      <alignment horizontal="justify" vertical="justify"/>
    </xf>
    <xf numFmtId="0" fontId="43" fillId="0" borderId="18" xfId="0" applyFont="1" applyBorder="1"/>
    <xf numFmtId="165" fontId="87" fillId="0" borderId="18" xfId="0" applyNumberFormat="1" applyFont="1" applyBorder="1" applyAlignment="1" applyProtection="1">
      <alignment horizontal="center"/>
      <protection locked="0"/>
    </xf>
    <xf numFmtId="164" fontId="13" fillId="0" borderId="18" xfId="0" applyNumberFormat="1" applyFont="1" applyBorder="1"/>
    <xf numFmtId="0" fontId="40" fillId="0" borderId="18" xfId="0" applyFont="1" applyBorder="1" applyAlignment="1">
      <alignment horizontal="center"/>
    </xf>
    <xf numFmtId="0" fontId="15" fillId="0" borderId="18" xfId="0" applyFont="1" applyBorder="1"/>
    <xf numFmtId="0" fontId="13" fillId="0" borderId="18" xfId="0" applyFont="1" applyBorder="1" applyAlignment="1">
      <alignment vertical="center"/>
    </xf>
    <xf numFmtId="164" fontId="41" fillId="10" borderId="34" xfId="0" applyNumberFormat="1" applyFont="1" applyFill="1" applyBorder="1"/>
    <xf numFmtId="164" fontId="85" fillId="10" borderId="34" xfId="0" applyNumberFormat="1" applyFont="1" applyFill="1" applyBorder="1" applyProtection="1">
      <protection locked="0"/>
    </xf>
    <xf numFmtId="164" fontId="41" fillId="10" borderId="44" xfId="0" applyNumberFormat="1" applyFont="1" applyFill="1" applyBorder="1" applyAlignment="1">
      <alignment vertical="center"/>
    </xf>
    <xf numFmtId="164" fontId="85" fillId="12" borderId="0" xfId="0" applyNumberFormat="1" applyFont="1" applyFill="1"/>
    <xf numFmtId="164" fontId="6" fillId="9" borderId="77" xfId="0" applyNumberFormat="1" applyFont="1" applyFill="1" applyBorder="1"/>
    <xf numFmtId="164" fontId="6" fillId="0" borderId="10" xfId="0" applyNumberFormat="1" applyFont="1" applyBorder="1"/>
    <xf numFmtId="164" fontId="6" fillId="9" borderId="9" xfId="0" applyNumberFormat="1" applyFont="1" applyFill="1" applyBorder="1"/>
    <xf numFmtId="164" fontId="50" fillId="7" borderId="11" xfId="0" applyNumberFormat="1" applyFont="1" applyFill="1" applyBorder="1"/>
    <xf numFmtId="0" fontId="16" fillId="0" borderId="6" xfId="0" applyFont="1" applyBorder="1" applyAlignment="1">
      <alignment horizontal="center" wrapText="1"/>
    </xf>
    <xf numFmtId="0" fontId="16" fillId="0" borderId="7" xfId="0" applyFont="1" applyBorder="1" applyAlignment="1">
      <alignment horizontal="center" wrapText="1"/>
    </xf>
    <xf numFmtId="3" fontId="16" fillId="0" borderId="7" xfId="0" applyNumberFormat="1" applyFont="1" applyBorder="1"/>
    <xf numFmtId="0" fontId="16" fillId="0" borderId="7" xfId="0" applyFont="1" applyBorder="1"/>
    <xf numFmtId="0" fontId="32" fillId="0" borderId="7" xfId="0" applyFont="1" applyBorder="1" applyAlignment="1">
      <alignment horizontal="center"/>
    </xf>
    <xf numFmtId="165" fontId="6" fillId="0" borderId="7" xfId="0" applyNumberFormat="1" applyFont="1" applyBorder="1" applyProtection="1">
      <protection locked="0"/>
    </xf>
    <xf numFmtId="164" fontId="16" fillId="0" borderId="8" xfId="0" applyNumberFormat="1" applyFont="1" applyBorder="1"/>
    <xf numFmtId="3" fontId="16" fillId="10" borderId="77" xfId="0" applyNumberFormat="1" applyFont="1" applyFill="1" applyBorder="1"/>
    <xf numFmtId="3" fontId="76" fillId="0" borderId="11" xfId="0" applyNumberFormat="1" applyFont="1" applyBorder="1"/>
    <xf numFmtId="165" fontId="29" fillId="10" borderId="78" xfId="0" applyNumberFormat="1" applyFont="1" applyFill="1" applyBorder="1"/>
    <xf numFmtId="2" fontId="90" fillId="0" borderId="11" xfId="0" applyNumberFormat="1" applyFont="1" applyBorder="1" applyAlignment="1" applyProtection="1">
      <alignment horizontal="right"/>
      <protection locked="0"/>
    </xf>
    <xf numFmtId="164" fontId="41" fillId="12" borderId="15" xfId="0" applyNumberFormat="1" applyFont="1" applyFill="1" applyBorder="1"/>
    <xf numFmtId="165" fontId="41" fillId="12" borderId="9" xfId="0" applyNumberFormat="1" applyFont="1" applyFill="1" applyBorder="1"/>
    <xf numFmtId="166" fontId="13" fillId="0" borderId="0" xfId="2" applyNumberFormat="1" applyFont="1" applyBorder="1" applyProtection="1"/>
    <xf numFmtId="164" fontId="13" fillId="0" borderId="0" xfId="0" applyNumberFormat="1" applyFont="1"/>
    <xf numFmtId="8" fontId="13" fillId="0" borderId="0" xfId="0" applyNumberFormat="1" applyFont="1"/>
    <xf numFmtId="10" fontId="13" fillId="15" borderId="11" xfId="3" applyNumberFormat="1" applyFont="1" applyFill="1" applyBorder="1"/>
    <xf numFmtId="164" fontId="13" fillId="15" borderId="11" xfId="0" applyNumberFormat="1" applyFont="1" applyFill="1" applyBorder="1"/>
    <xf numFmtId="10" fontId="6" fillId="15" borderId="11" xfId="3" applyNumberFormat="1" applyFont="1" applyFill="1" applyBorder="1"/>
    <xf numFmtId="8" fontId="28" fillId="0" borderId="41" xfId="0" applyNumberFormat="1" applyFont="1" applyBorder="1" applyProtection="1">
      <protection locked="0"/>
    </xf>
    <xf numFmtId="0" fontId="6" fillId="0" borderId="0" xfId="0" applyFont="1" applyAlignment="1">
      <alignment horizontal="left"/>
    </xf>
    <xf numFmtId="0" fontId="36" fillId="0" borderId="20" xfId="0" applyFont="1" applyBorder="1"/>
    <xf numFmtId="0" fontId="5" fillId="0" borderId="22" xfId="0" applyFont="1" applyBorder="1" applyAlignment="1">
      <alignment horizontal="center"/>
    </xf>
    <xf numFmtId="0" fontId="5" fillId="0" borderId="0" xfId="0" applyFont="1" applyAlignment="1">
      <alignment horizontal="center"/>
    </xf>
    <xf numFmtId="0" fontId="6" fillId="3" borderId="0" xfId="0" applyFont="1" applyFill="1" applyAlignment="1">
      <alignment horizontal="center"/>
    </xf>
    <xf numFmtId="0" fontId="9" fillId="0" borderId="0" xfId="0" applyFont="1" applyAlignment="1">
      <alignment horizontal="center"/>
    </xf>
    <xf numFmtId="0" fontId="2" fillId="0" borderId="22" xfId="0" applyFont="1" applyBorder="1" applyAlignment="1">
      <alignment horizontal="center"/>
    </xf>
    <xf numFmtId="0" fontId="2" fillId="0" borderId="0" xfId="0" applyFont="1" applyAlignment="1">
      <alignment horizontal="center"/>
    </xf>
    <xf numFmtId="0" fontId="0" fillId="0" borderId="22" xfId="0" applyBorder="1" applyAlignment="1">
      <alignment horizontal="center"/>
    </xf>
    <xf numFmtId="0" fontId="0" fillId="0" borderId="0" xfId="0" applyAlignment="1">
      <alignment horizontal="center"/>
    </xf>
    <xf numFmtId="0" fontId="19" fillId="7" borderId="0" xfId="0" applyFont="1" applyFill="1" applyAlignment="1">
      <alignment horizontal="center"/>
    </xf>
    <xf numFmtId="0" fontId="19" fillId="7" borderId="5" xfId="0" applyFont="1" applyFill="1" applyBorder="1" applyAlignment="1">
      <alignment horizontal="center"/>
    </xf>
    <xf numFmtId="0" fontId="16" fillId="10" borderId="22" xfId="0" applyFont="1" applyFill="1" applyBorder="1" applyAlignment="1">
      <alignment horizontal="center" wrapText="1"/>
    </xf>
    <xf numFmtId="0" fontId="16" fillId="10" borderId="0" xfId="0" applyFont="1" applyFill="1" applyAlignment="1">
      <alignment horizontal="center" wrapText="1"/>
    </xf>
    <xf numFmtId="0" fontId="13" fillId="0" borderId="23" xfId="0" applyFont="1" applyBorder="1" applyAlignment="1">
      <alignment horizontal="center"/>
    </xf>
    <xf numFmtId="0" fontId="108" fillId="10" borderId="22" xfId="0" applyFont="1" applyFill="1" applyBorder="1" applyAlignment="1">
      <alignment horizontal="center" wrapText="1"/>
    </xf>
    <xf numFmtId="0" fontId="108" fillId="10" borderId="0" xfId="0" applyFont="1" applyFill="1" applyAlignment="1">
      <alignment horizontal="center" wrapText="1"/>
    </xf>
    <xf numFmtId="0" fontId="80" fillId="0" borderId="0" xfId="0" applyFont="1" applyAlignment="1">
      <alignment horizontal="left" vertical="top" wrapText="1"/>
    </xf>
    <xf numFmtId="0" fontId="80" fillId="0" borderId="23" xfId="0" applyFont="1" applyBorder="1" applyAlignment="1">
      <alignment horizontal="left" vertical="top" wrapText="1"/>
    </xf>
    <xf numFmtId="0" fontId="11" fillId="10" borderId="0" xfId="0" applyFont="1" applyFill="1" applyAlignment="1">
      <alignment horizontal="left" vertical="justify"/>
    </xf>
    <xf numFmtId="0" fontId="41" fillId="10" borderId="8" xfId="0" applyFont="1" applyFill="1" applyBorder="1" applyAlignment="1">
      <alignment horizontal="center"/>
    </xf>
    <xf numFmtId="0" fontId="41" fillId="10" borderId="18" xfId="0" applyFont="1" applyFill="1" applyBorder="1" applyAlignment="1">
      <alignment horizontal="center"/>
    </xf>
    <xf numFmtId="0" fontId="41" fillId="12" borderId="18" xfId="0" applyFont="1" applyFill="1" applyBorder="1" applyAlignment="1">
      <alignment horizontal="center"/>
    </xf>
    <xf numFmtId="3" fontId="87" fillId="10" borderId="11" xfId="0" applyNumberFormat="1" applyFont="1" applyFill="1" applyBorder="1" applyProtection="1">
      <protection locked="0"/>
    </xf>
    <xf numFmtId="0" fontId="45" fillId="0" borderId="22" xfId="0" applyFont="1" applyBorder="1" applyAlignment="1">
      <alignment horizontal="center"/>
    </xf>
    <xf numFmtId="0" fontId="45" fillId="0" borderId="0" xfId="0" applyFont="1" applyAlignment="1">
      <alignment horizontal="center"/>
    </xf>
    <xf numFmtId="164" fontId="76" fillId="9" borderId="23" xfId="0" applyNumberFormat="1" applyFont="1" applyFill="1" applyBorder="1"/>
    <xf numFmtId="164" fontId="86" fillId="9" borderId="0" xfId="0" applyNumberFormat="1" applyFont="1" applyFill="1" applyProtection="1">
      <protection locked="0"/>
    </xf>
    <xf numFmtId="0" fontId="15" fillId="11" borderId="0" xfId="0" applyFont="1" applyFill="1" applyAlignment="1">
      <alignment horizontal="center"/>
    </xf>
    <xf numFmtId="0" fontId="15" fillId="12" borderId="0" xfId="0" applyFont="1" applyFill="1" applyAlignment="1">
      <alignment horizontal="center"/>
    </xf>
    <xf numFmtId="0" fontId="2" fillId="11" borderId="20" xfId="0" applyFont="1" applyFill="1" applyBorder="1"/>
    <xf numFmtId="0" fontId="2" fillId="11" borderId="79" xfId="0" applyFont="1" applyFill="1" applyBorder="1"/>
    <xf numFmtId="0" fontId="5" fillId="11" borderId="0" xfId="0" applyFont="1" applyFill="1" applyProtection="1">
      <protection locked="0"/>
    </xf>
    <xf numFmtId="0" fontId="32" fillId="11" borderId="0" xfId="0" applyFont="1" applyFill="1" applyAlignment="1">
      <alignment horizontal="center"/>
    </xf>
    <xf numFmtId="0" fontId="6" fillId="11" borderId="0" xfId="0" applyFont="1" applyFill="1"/>
    <xf numFmtId="0" fontId="2" fillId="12" borderId="20" xfId="0" applyFont="1" applyFill="1" applyBorder="1"/>
    <xf numFmtId="0" fontId="0" fillId="12" borderId="20" xfId="0" applyFill="1" applyBorder="1"/>
    <xf numFmtId="0" fontId="2" fillId="12" borderId="21" xfId="0" applyFont="1" applyFill="1" applyBorder="1"/>
    <xf numFmtId="0" fontId="33" fillId="12" borderId="0" xfId="0" applyFont="1" applyFill="1"/>
    <xf numFmtId="0" fontId="15" fillId="12" borderId="22" xfId="0" applyFont="1" applyFill="1" applyBorder="1"/>
    <xf numFmtId="0" fontId="0" fillId="0" borderId="0" xfId="0" applyAlignment="1">
      <alignment horizontal="right"/>
    </xf>
    <xf numFmtId="0" fontId="0" fillId="0" borderId="5" xfId="0" applyBorder="1" applyAlignment="1">
      <alignment horizontal="left" vertical="center" wrapText="1"/>
    </xf>
    <xf numFmtId="0" fontId="16" fillId="0" borderId="0" xfId="0" applyFont="1" applyAlignment="1">
      <alignment horizontal="center" wrapText="1"/>
    </xf>
    <xf numFmtId="3" fontId="85" fillId="0" borderId="0" xfId="0" applyNumberFormat="1" applyFont="1" applyProtection="1">
      <protection locked="0"/>
    </xf>
    <xf numFmtId="3" fontId="76" fillId="0" borderId="0" xfId="0" applyNumberFormat="1" applyFont="1"/>
    <xf numFmtId="3" fontId="72" fillId="0" borderId="11" xfId="0" applyNumberFormat="1" applyFont="1" applyBorder="1" applyProtection="1">
      <protection locked="0"/>
    </xf>
    <xf numFmtId="0" fontId="0" fillId="0" borderId="0" xfId="0" applyAlignment="1">
      <alignment horizontal="left" vertical="center" wrapText="1"/>
    </xf>
    <xf numFmtId="0" fontId="0" fillId="0" borderId="4" xfId="0" applyBorder="1" applyAlignment="1">
      <alignment horizontal="left" vertical="center"/>
    </xf>
    <xf numFmtId="164" fontId="85" fillId="0" borderId="38" xfId="0" applyNumberFormat="1" applyFont="1" applyBorder="1" applyProtection="1">
      <protection locked="0"/>
    </xf>
    <xf numFmtId="164" fontId="76" fillId="0" borderId="1" xfId="0" applyNumberFormat="1" applyFont="1" applyBorder="1"/>
    <xf numFmtId="164" fontId="81" fillId="9" borderId="0" xfId="0" applyNumberFormat="1" applyFont="1" applyFill="1"/>
    <xf numFmtId="0" fontId="5" fillId="9" borderId="1" xfId="0" applyFont="1" applyFill="1" applyBorder="1" applyAlignment="1">
      <alignment horizontal="center"/>
    </xf>
    <xf numFmtId="0" fontId="5" fillId="9" borderId="2" xfId="0" quotePrefix="1" applyFont="1" applyFill="1" applyBorder="1" applyAlignment="1">
      <alignment horizontal="center"/>
    </xf>
    <xf numFmtId="164" fontId="76" fillId="9" borderId="3" xfId="0" applyNumberFormat="1" applyFont="1" applyFill="1" applyBorder="1"/>
    <xf numFmtId="0" fontId="5" fillId="9" borderId="4" xfId="0" applyFont="1" applyFill="1" applyBorder="1" applyAlignment="1">
      <alignment horizontal="center"/>
    </xf>
    <xf numFmtId="164" fontId="81" fillId="9" borderId="5" xfId="0" applyNumberFormat="1" applyFont="1" applyFill="1" applyBorder="1"/>
    <xf numFmtId="0" fontId="5" fillId="9" borderId="12" xfId="0" applyFont="1" applyFill="1" applyBorder="1" applyAlignment="1">
      <alignment horizontal="center"/>
    </xf>
    <xf numFmtId="164" fontId="81" fillId="9" borderId="13" xfId="0" applyNumberFormat="1" applyFont="1" applyFill="1" applyBorder="1"/>
    <xf numFmtId="0" fontId="5" fillId="9" borderId="13" xfId="0" quotePrefix="1" applyFont="1" applyFill="1" applyBorder="1" applyAlignment="1">
      <alignment horizontal="center"/>
    </xf>
    <xf numFmtId="164" fontId="81" fillId="9" borderId="14" xfId="0" applyNumberFormat="1" applyFont="1" applyFill="1" applyBorder="1"/>
    <xf numFmtId="3" fontId="13" fillId="10" borderId="11" xfId="0" applyNumberFormat="1" applyFont="1" applyFill="1" applyBorder="1"/>
    <xf numFmtId="165" fontId="13" fillId="10" borderId="11" xfId="0" applyNumberFormat="1" applyFont="1" applyFill="1" applyBorder="1"/>
    <xf numFmtId="0" fontId="15" fillId="10" borderId="1" xfId="0" applyFont="1" applyFill="1" applyBorder="1"/>
    <xf numFmtId="0" fontId="15" fillId="10" borderId="3" xfId="0" applyFont="1" applyFill="1" applyBorder="1"/>
    <xf numFmtId="0" fontId="100" fillId="10" borderId="13" xfId="0" applyFont="1" applyFill="1" applyBorder="1" applyAlignment="1">
      <alignment horizontal="center" wrapText="1"/>
    </xf>
    <xf numFmtId="3" fontId="85" fillId="5" borderId="11" xfId="0" applyNumberFormat="1" applyFont="1" applyFill="1" applyBorder="1" applyProtection="1">
      <protection locked="0"/>
    </xf>
    <xf numFmtId="8" fontId="50" fillId="20" borderId="11" xfId="1" applyNumberFormat="1" applyFont="1" applyFill="1" applyBorder="1" applyAlignment="1" applyProtection="1"/>
    <xf numFmtId="1" fontId="41" fillId="10" borderId="14" xfId="2" applyNumberFormat="1" applyFont="1" applyFill="1" applyBorder="1"/>
    <xf numFmtId="1" fontId="41" fillId="10" borderId="36" xfId="2" applyNumberFormat="1" applyFont="1" applyFill="1" applyBorder="1"/>
    <xf numFmtId="164" fontId="41" fillId="10" borderId="10" xfId="1" applyNumberFormat="1" applyFont="1" applyFill="1" applyBorder="1"/>
    <xf numFmtId="164" fontId="41" fillId="10" borderId="11" xfId="1" applyNumberFormat="1" applyFont="1" applyFill="1" applyBorder="1"/>
    <xf numFmtId="164" fontId="89" fillId="5" borderId="47" xfId="1" applyNumberFormat="1" applyFont="1" applyFill="1" applyBorder="1" applyProtection="1">
      <protection locked="0"/>
    </xf>
    <xf numFmtId="164" fontId="90" fillId="5" borderId="47" xfId="1" applyNumberFormat="1" applyFont="1" applyFill="1" applyBorder="1" applyAlignment="1" applyProtection="1">
      <alignment horizontal="right"/>
      <protection locked="0"/>
    </xf>
    <xf numFmtId="164" fontId="65" fillId="5" borderId="47" xfId="1" applyNumberFormat="1" applyFont="1" applyFill="1" applyBorder="1" applyProtection="1"/>
    <xf numFmtId="164" fontId="102" fillId="5" borderId="47" xfId="1" applyNumberFormat="1" applyFont="1" applyFill="1" applyBorder="1" applyProtection="1"/>
    <xf numFmtId="164" fontId="19" fillId="0" borderId="11" xfId="0" applyNumberFormat="1" applyFont="1" applyBorder="1"/>
    <xf numFmtId="164" fontId="50" fillId="0" borderId="11" xfId="0" applyNumberFormat="1" applyFont="1" applyBorder="1" applyAlignment="1">
      <alignment horizontal="center"/>
    </xf>
    <xf numFmtId="0" fontId="0" fillId="0" borderId="0" xfId="0" applyAlignment="1">
      <alignment horizontal="left" vertical="top" wrapText="1"/>
    </xf>
    <xf numFmtId="0" fontId="13" fillId="0" borderId="6" xfId="0" applyFont="1" applyBorder="1"/>
    <xf numFmtId="164" fontId="85" fillId="10" borderId="10" xfId="0" applyNumberFormat="1" applyFont="1" applyFill="1" applyBorder="1" applyProtection="1">
      <protection locked="0"/>
    </xf>
    <xf numFmtId="1" fontId="90" fillId="0" borderId="11" xfId="0" applyNumberFormat="1" applyFont="1" applyBorder="1" applyAlignment="1" applyProtection="1">
      <alignment horizontal="right"/>
      <protection locked="0"/>
    </xf>
    <xf numFmtId="0" fontId="6" fillId="0" borderId="22"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11" fillId="0" borderId="22"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164" fontId="24" fillId="0" borderId="0" xfId="0" applyNumberFormat="1" applyFont="1" applyAlignment="1">
      <alignment horizontal="center" vertical="top" wrapText="1"/>
    </xf>
    <xf numFmtId="164" fontId="24" fillId="0" borderId="23" xfId="0" applyNumberFormat="1" applyFont="1" applyBorder="1" applyAlignment="1">
      <alignment horizontal="center" vertical="top" wrapText="1"/>
    </xf>
    <xf numFmtId="0" fontId="24" fillId="0" borderId="0" xfId="0" applyFont="1" applyAlignment="1">
      <alignment horizontal="center" vertical="center" wrapText="1"/>
    </xf>
    <xf numFmtId="0" fontId="24" fillId="0" borderId="23" xfId="0" applyFont="1" applyBorder="1" applyAlignment="1">
      <alignment horizontal="center" vertical="center" wrapText="1"/>
    </xf>
    <xf numFmtId="0" fontId="16" fillId="0" borderId="26" xfId="0" applyFont="1" applyBorder="1" applyAlignment="1">
      <alignment horizontal="left" wrapText="1"/>
    </xf>
    <xf numFmtId="0" fontId="16" fillId="0" borderId="31" xfId="0" applyFont="1" applyBorder="1" applyAlignment="1">
      <alignment horizontal="left" wrapText="1"/>
    </xf>
    <xf numFmtId="0" fontId="21" fillId="0" borderId="15" xfId="0" applyFont="1" applyBorder="1" applyAlignment="1" applyProtection="1">
      <alignment horizontal="left"/>
      <protection locked="0"/>
    </xf>
    <xf numFmtId="0" fontId="21" fillId="0" borderId="16" xfId="0" applyFont="1" applyBorder="1" applyAlignment="1" applyProtection="1">
      <alignment horizontal="left"/>
      <protection locked="0"/>
    </xf>
    <xf numFmtId="0" fontId="21" fillId="0" borderId="71" xfId="0" applyFont="1" applyBorder="1" applyAlignment="1" applyProtection="1">
      <alignment horizontal="left"/>
      <protection locked="0"/>
    </xf>
    <xf numFmtId="167" fontId="21" fillId="0" borderId="72" xfId="0" applyNumberFormat="1" applyFont="1" applyBorder="1" applyAlignment="1" applyProtection="1">
      <alignment horizontal="center"/>
      <protection locked="0"/>
    </xf>
    <xf numFmtId="167" fontId="21" fillId="0" borderId="73" xfId="0" applyNumberFormat="1" applyFont="1" applyBorder="1" applyAlignment="1" applyProtection="1">
      <alignment horizontal="center"/>
      <protection locked="0"/>
    </xf>
    <xf numFmtId="167" fontId="21" fillId="0" borderId="74" xfId="0" applyNumberFormat="1" applyFont="1" applyBorder="1" applyAlignment="1" applyProtection="1">
      <alignment horizontal="center"/>
      <protection locked="0"/>
    </xf>
    <xf numFmtId="0" fontId="5" fillId="0" borderId="72" xfId="0" applyFont="1" applyBorder="1" applyAlignment="1">
      <alignment horizontal="right"/>
    </xf>
    <xf numFmtId="0" fontId="5" fillId="0" borderId="73" xfId="0" applyFont="1" applyBorder="1" applyAlignment="1">
      <alignment horizontal="right"/>
    </xf>
    <xf numFmtId="0" fontId="5" fillId="0" borderId="74" xfId="0" applyFont="1" applyBorder="1" applyAlignment="1">
      <alignment horizontal="right"/>
    </xf>
    <xf numFmtId="14" fontId="21" fillId="0" borderId="72" xfId="0" applyNumberFormat="1" applyFont="1" applyBorder="1" applyAlignment="1" applyProtection="1">
      <alignment horizontal="left"/>
      <protection locked="0"/>
    </xf>
    <xf numFmtId="14" fontId="21" fillId="0" borderId="73" xfId="0" applyNumberFormat="1" applyFont="1" applyBorder="1" applyAlignment="1" applyProtection="1">
      <alignment horizontal="left"/>
      <protection locked="0"/>
    </xf>
    <xf numFmtId="14" fontId="21" fillId="0" borderId="75" xfId="0" applyNumberFormat="1" applyFont="1" applyBorder="1" applyAlignment="1" applyProtection="1">
      <alignment horizontal="left"/>
      <protection locked="0"/>
    </xf>
    <xf numFmtId="0" fontId="107" fillId="0" borderId="15" xfId="5" applyNumberFormat="1" applyBorder="1" applyAlignment="1" applyProtection="1">
      <alignment horizontal="left"/>
      <protection locked="0"/>
    </xf>
    <xf numFmtId="0" fontId="5" fillId="0" borderId="16"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5" fillId="4" borderId="22" xfId="0" applyFont="1" applyFill="1" applyBorder="1" applyAlignment="1">
      <alignment horizontal="left"/>
    </xf>
    <xf numFmtId="0" fontId="5" fillId="4" borderId="0" xfId="0" applyFont="1" applyFill="1" applyAlignment="1">
      <alignment horizontal="left"/>
    </xf>
    <xf numFmtId="0" fontId="5" fillId="4" borderId="23" xfId="0" applyFont="1" applyFill="1" applyBorder="1" applyAlignment="1">
      <alignment horizontal="left"/>
    </xf>
    <xf numFmtId="0" fontId="6" fillId="0" borderId="22"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Alignment="1">
      <alignment horizontal="left" wrapText="1"/>
    </xf>
    <xf numFmtId="0" fontId="6" fillId="0" borderId="5" xfId="0" applyFont="1" applyBorder="1" applyAlignment="1">
      <alignment horizontal="left" wrapText="1"/>
    </xf>
    <xf numFmtId="0" fontId="117" fillId="0" borderId="22" xfId="0" applyFont="1" applyBorder="1" applyAlignment="1">
      <alignment horizontal="center" vertical="center"/>
    </xf>
    <xf numFmtId="0" fontId="117" fillId="0" borderId="0" xfId="0" applyFont="1" applyAlignment="1">
      <alignment horizontal="center" vertical="center"/>
    </xf>
    <xf numFmtId="0" fontId="117" fillId="0" borderId="23" xfId="0" applyFont="1" applyBorder="1" applyAlignment="1">
      <alignment horizontal="center" vertical="center"/>
    </xf>
    <xf numFmtId="0" fontId="6" fillId="0" borderId="20" xfId="0" applyFont="1" applyBorder="1" applyAlignment="1">
      <alignment horizontal="left" wrapText="1"/>
    </xf>
    <xf numFmtId="0" fontId="56" fillId="15" borderId="6" xfId="0" applyFont="1" applyFill="1" applyBorder="1" applyAlignment="1">
      <alignment horizontal="center" vertical="center"/>
    </xf>
    <xf numFmtId="0" fontId="56" fillId="15" borderId="7" xfId="0" applyFont="1" applyFill="1" applyBorder="1" applyAlignment="1">
      <alignment horizontal="center" vertical="center"/>
    </xf>
    <xf numFmtId="0" fontId="56" fillId="15" borderId="8" xfId="0" applyFont="1" applyFill="1" applyBorder="1" applyAlignment="1">
      <alignment horizontal="center" vertical="center"/>
    </xf>
    <xf numFmtId="0" fontId="5" fillId="0" borderId="40" xfId="0" applyFont="1" applyBorder="1" applyAlignment="1">
      <alignment horizontal="left" vertical="justify" wrapText="1"/>
    </xf>
    <xf numFmtId="0" fontId="5" fillId="0" borderId="0" xfId="0" applyFont="1" applyAlignment="1">
      <alignment horizontal="left" vertical="justify" wrapText="1"/>
    </xf>
    <xf numFmtId="0" fontId="5" fillId="0" borderId="23" xfId="0" applyFont="1" applyBorder="1" applyAlignment="1">
      <alignment horizontal="left" vertical="justify" wrapText="1"/>
    </xf>
    <xf numFmtId="0" fontId="5" fillId="0" borderId="22" xfId="0" applyFont="1" applyBorder="1" applyAlignment="1">
      <alignment horizontal="left" vertical="justify" wrapText="1"/>
    </xf>
    <xf numFmtId="17" fontId="36" fillId="0" borderId="0" xfId="0" applyNumberFormat="1" applyFont="1" applyAlignment="1">
      <alignment horizontal="left"/>
    </xf>
    <xf numFmtId="17" fontId="36" fillId="0" borderId="23" xfId="0" applyNumberFormat="1" applyFont="1" applyBorder="1" applyAlignment="1">
      <alignment horizontal="left"/>
    </xf>
    <xf numFmtId="0" fontId="36" fillId="0" borderId="0" xfId="0" applyFont="1"/>
    <xf numFmtId="0" fontId="36" fillId="0" borderId="23" xfId="0" applyFont="1" applyBorder="1"/>
    <xf numFmtId="0" fontId="113" fillId="0" borderId="20" xfId="0" applyFont="1" applyBorder="1" applyAlignment="1">
      <alignment horizontal="center" vertical="center"/>
    </xf>
    <xf numFmtId="0" fontId="113" fillId="0" borderId="0" xfId="0" applyFont="1" applyAlignment="1">
      <alignment horizontal="center" vertical="center"/>
    </xf>
    <xf numFmtId="0" fontId="8" fillId="0" borderId="19" xfId="0" applyFont="1" applyBorder="1" applyAlignment="1">
      <alignment horizontal="left"/>
    </xf>
    <xf numFmtId="0" fontId="8" fillId="0" borderId="20" xfId="0" applyFont="1" applyBorder="1" applyAlignment="1">
      <alignment horizontal="left"/>
    </xf>
    <xf numFmtId="0" fontId="36" fillId="0" borderId="20" xfId="0" applyFont="1" applyBorder="1"/>
    <xf numFmtId="0" fontId="36" fillId="0" borderId="21" xfId="0" applyFont="1" applyBorder="1"/>
    <xf numFmtId="0" fontId="6" fillId="2" borderId="22" xfId="0" applyFont="1" applyFill="1" applyBorder="1" applyAlignment="1">
      <alignment horizontal="center"/>
    </xf>
    <xf numFmtId="0" fontId="6" fillId="2" borderId="0" xfId="0" applyFont="1" applyFill="1" applyAlignment="1">
      <alignment horizontal="center"/>
    </xf>
    <xf numFmtId="0" fontId="6" fillId="2" borderId="23" xfId="0" applyFont="1" applyFill="1" applyBorder="1" applyAlignment="1">
      <alignment horizontal="center"/>
    </xf>
    <xf numFmtId="0" fontId="5" fillId="0" borderId="22" xfId="0" applyFont="1" applyBorder="1" applyAlignment="1">
      <alignment horizontal="center"/>
    </xf>
    <xf numFmtId="0" fontId="5" fillId="0" borderId="0" xfId="0" applyFont="1" applyAlignment="1">
      <alignment horizontal="center"/>
    </xf>
    <xf numFmtId="0" fontId="5" fillId="0" borderId="23" xfId="0" applyFont="1" applyBorder="1" applyAlignment="1">
      <alignment horizontal="center"/>
    </xf>
    <xf numFmtId="0" fontId="6" fillId="3" borderId="0" xfId="0" applyFont="1" applyFill="1" applyAlignment="1">
      <alignment horizontal="center"/>
    </xf>
    <xf numFmtId="0" fontId="6" fillId="3" borderId="0" xfId="0" applyFont="1" applyFill="1" applyAlignment="1">
      <alignment horizontal="right"/>
    </xf>
    <xf numFmtId="0" fontId="5" fillId="0" borderId="22" xfId="0" applyFont="1" applyBorder="1" applyAlignment="1">
      <alignment horizontal="justify" vertical="justify"/>
    </xf>
    <xf numFmtId="0" fontId="5" fillId="0" borderId="0" xfId="0" applyFont="1" applyAlignment="1">
      <alignment horizontal="justify" vertical="justify"/>
    </xf>
    <xf numFmtId="0" fontId="5" fillId="0" borderId="23" xfId="0" applyFont="1" applyBorder="1" applyAlignment="1">
      <alignment horizontal="justify" vertical="justify"/>
    </xf>
    <xf numFmtId="0" fontId="21" fillId="0" borderId="17" xfId="0" applyFont="1" applyBorder="1" applyAlignment="1" applyProtection="1">
      <alignment horizontal="left"/>
      <protection locked="0"/>
    </xf>
    <xf numFmtId="0" fontId="23" fillId="0" borderId="0" xfId="0" applyFont="1" applyAlignment="1">
      <alignment horizontal="center" wrapText="1"/>
    </xf>
    <xf numFmtId="0" fontId="23" fillId="0" borderId="13" xfId="0" applyFont="1" applyBorder="1" applyAlignment="1">
      <alignment horizontal="center" wrapText="1"/>
    </xf>
    <xf numFmtId="0" fontId="2" fillId="0" borderId="22" xfId="0" applyFont="1" applyBorder="1" applyAlignment="1">
      <alignment horizontal="right"/>
    </xf>
    <xf numFmtId="0" fontId="2" fillId="0" borderId="0" xfId="0" applyFont="1" applyAlignment="1">
      <alignment horizontal="right"/>
    </xf>
    <xf numFmtId="0" fontId="0" fillId="5" borderId="1" xfId="0" applyFill="1" applyBorder="1" applyAlignment="1">
      <alignment horizontal="left" vertical="center" wrapText="1"/>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5" borderId="0" xfId="0" applyFill="1" applyAlignment="1">
      <alignment horizontal="left" vertical="center" wrapText="1"/>
    </xf>
    <xf numFmtId="0" fontId="0" fillId="5" borderId="5" xfId="0" applyFill="1" applyBorder="1" applyAlignment="1">
      <alignment horizontal="left" vertical="center" wrapText="1"/>
    </xf>
    <xf numFmtId="0" fontId="0" fillId="5" borderId="12" xfId="0" applyFill="1" applyBorder="1" applyAlignment="1">
      <alignment horizontal="left" vertical="center" wrapText="1"/>
    </xf>
    <xf numFmtId="0" fontId="0" fillId="5" borderId="13" xfId="0" applyFill="1" applyBorder="1" applyAlignment="1">
      <alignment horizontal="left" vertical="center" wrapText="1"/>
    </xf>
    <xf numFmtId="0" fontId="0" fillId="5" borderId="14" xfId="0" applyFill="1" applyBorder="1" applyAlignment="1">
      <alignment horizontal="left" vertical="center" wrapText="1"/>
    </xf>
    <xf numFmtId="0" fontId="9" fillId="0" borderId="4" xfId="0" applyFont="1" applyBorder="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22" fillId="0" borderId="0" xfId="0" applyFont="1" applyAlignment="1">
      <alignment horizontal="center"/>
    </xf>
    <xf numFmtId="0" fontId="2" fillId="0" borderId="22"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18" fillId="0" borderId="0" xfId="0" applyFont="1" applyAlignment="1">
      <alignment horizontal="left"/>
    </xf>
    <xf numFmtId="0" fontId="14"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22"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23" xfId="0" applyBorder="1" applyAlignment="1">
      <alignment horizontal="center"/>
    </xf>
    <xf numFmtId="0" fontId="83" fillId="0" borderId="18" xfId="0" applyFont="1" applyBorder="1" applyAlignment="1">
      <alignment horizontal="right" wrapText="1"/>
    </xf>
    <xf numFmtId="0" fontId="2" fillId="0" borderId="0" xfId="0" applyFont="1" applyAlignment="1">
      <alignment horizontal="center"/>
    </xf>
    <xf numFmtId="0" fontId="2" fillId="0" borderId="5" xfId="0" applyFont="1" applyBorder="1" applyAlignment="1">
      <alignment horizontal="center"/>
    </xf>
    <xf numFmtId="0" fontId="111" fillId="0" borderId="19" xfId="0" applyFont="1" applyBorder="1" applyAlignment="1" applyProtection="1">
      <alignment horizontal="center" vertical="center" wrapText="1"/>
      <protection locked="0"/>
    </xf>
    <xf numFmtId="0" fontId="111" fillId="0" borderId="20" xfId="0" applyFont="1" applyBorder="1" applyAlignment="1">
      <alignment horizontal="center" vertical="center" wrapText="1"/>
    </xf>
    <xf numFmtId="0" fontId="111" fillId="0" borderId="21" xfId="0" applyFont="1" applyBorder="1" applyAlignment="1">
      <alignment horizontal="center" vertical="center" wrapText="1"/>
    </xf>
    <xf numFmtId="0" fontId="111" fillId="0" borderId="22" xfId="0" applyFont="1" applyBorder="1" applyAlignment="1">
      <alignment horizontal="center" vertical="center" wrapText="1"/>
    </xf>
    <xf numFmtId="0" fontId="111" fillId="0" borderId="0" xfId="0" applyFont="1" applyAlignment="1">
      <alignment horizontal="center" vertical="center" wrapText="1"/>
    </xf>
    <xf numFmtId="0" fontId="111" fillId="0" borderId="23" xfId="0" applyFont="1" applyBorder="1" applyAlignment="1">
      <alignment horizontal="center" vertical="center" wrapText="1"/>
    </xf>
    <xf numFmtId="0" fontId="111" fillId="0" borderId="25" xfId="0" applyFont="1" applyBorder="1" applyAlignment="1">
      <alignment horizontal="center" vertical="center" wrapText="1"/>
    </xf>
    <xf numFmtId="0" fontId="111" fillId="0" borderId="26" xfId="0" applyFont="1" applyBorder="1" applyAlignment="1">
      <alignment horizontal="center" vertical="center" wrapText="1"/>
    </xf>
    <xf numFmtId="0" fontId="111" fillId="0" borderId="27" xfId="0" applyFont="1" applyBorder="1" applyAlignment="1">
      <alignment horizontal="center" vertical="center" wrapText="1"/>
    </xf>
    <xf numFmtId="0" fontId="116" fillId="0" borderId="9" xfId="0" applyFont="1" applyBorder="1" applyAlignment="1" applyProtection="1">
      <alignment horizontal="center"/>
      <protection locked="0"/>
    </xf>
    <xf numFmtId="0" fontId="116" fillId="0" borderId="77" xfId="0" applyFont="1" applyBorder="1" applyAlignment="1" applyProtection="1">
      <alignment horizontal="center"/>
      <protection locked="0"/>
    </xf>
    <xf numFmtId="0" fontId="116" fillId="0" borderId="10" xfId="0" applyFont="1" applyBorder="1" applyAlignment="1" applyProtection="1">
      <alignment horizontal="center"/>
      <protection locked="0"/>
    </xf>
    <xf numFmtId="0" fontId="16" fillId="0" borderId="4" xfId="0" applyFont="1" applyBorder="1" applyAlignment="1">
      <alignment horizontal="center" wrapText="1"/>
    </xf>
    <xf numFmtId="0" fontId="16" fillId="0" borderId="0" xfId="0" applyFont="1" applyAlignment="1">
      <alignment horizontal="center" wrapText="1"/>
    </xf>
    <xf numFmtId="0" fontId="14" fillId="0" borderId="4" xfId="0" applyFont="1" applyBorder="1" applyAlignment="1">
      <alignment vertical="top" wrapText="1"/>
    </xf>
    <xf numFmtId="0" fontId="14" fillId="0" borderId="0" xfId="0" applyFont="1" applyAlignment="1">
      <alignment vertical="top" wrapText="1"/>
    </xf>
    <xf numFmtId="0" fontId="14" fillId="0" borderId="12" xfId="0" applyFont="1" applyBorder="1" applyAlignment="1">
      <alignment vertical="top" wrapText="1"/>
    </xf>
    <xf numFmtId="0" fontId="14" fillId="0" borderId="13" xfId="0" applyFont="1" applyBorder="1" applyAlignment="1">
      <alignment vertical="top" wrapText="1"/>
    </xf>
    <xf numFmtId="0" fontId="116" fillId="0" borderId="11" xfId="0" applyFont="1" applyBorder="1" applyAlignment="1" applyProtection="1">
      <alignment horizontal="center"/>
      <protection locked="0"/>
    </xf>
    <xf numFmtId="0" fontId="0" fillId="0" borderId="0" xfId="0" applyAlignment="1">
      <alignment horizontal="right"/>
    </xf>
    <xf numFmtId="0" fontId="2" fillId="0" borderId="22" xfId="0" applyFont="1" applyBorder="1" applyAlignment="1">
      <alignment horizontal="center"/>
    </xf>
    <xf numFmtId="0" fontId="19" fillId="2" borderId="4" xfId="0" applyFont="1" applyFill="1" applyBorder="1" applyAlignment="1">
      <alignment horizontal="center"/>
    </xf>
    <xf numFmtId="0" fontId="19" fillId="2" borderId="0" xfId="0" applyFont="1" applyFill="1" applyAlignment="1">
      <alignment horizontal="center"/>
    </xf>
    <xf numFmtId="0" fontId="19" fillId="2" borderId="5" xfId="0" applyFont="1" applyFill="1" applyBorder="1" applyAlignment="1">
      <alignment horizontal="center"/>
    </xf>
    <xf numFmtId="0" fontId="49" fillId="0" borderId="2" xfId="0" applyFont="1" applyBorder="1" applyAlignment="1">
      <alignment horizontal="center"/>
    </xf>
    <xf numFmtId="0" fontId="49" fillId="0" borderId="3" xfId="0" applyFont="1" applyBorder="1" applyAlignment="1">
      <alignment horizontal="center"/>
    </xf>
    <xf numFmtId="17" fontId="36" fillId="0" borderId="0" xfId="0" applyNumberFormat="1" applyFont="1" applyAlignment="1">
      <alignment horizontal="center"/>
    </xf>
    <xf numFmtId="17" fontId="36" fillId="0" borderId="5" xfId="0" applyNumberFormat="1" applyFont="1" applyBorder="1" applyAlignment="1">
      <alignment horizontal="center"/>
    </xf>
    <xf numFmtId="0" fontId="20" fillId="0" borderId="0" xfId="0" applyFont="1" applyAlignment="1">
      <alignment horizontal="center"/>
    </xf>
    <xf numFmtId="0" fontId="20" fillId="0" borderId="5" xfId="0" applyFont="1" applyBorder="1" applyAlignment="1">
      <alignment horizontal="center"/>
    </xf>
    <xf numFmtId="0" fontId="3" fillId="0" borderId="1" xfId="0" applyFont="1" applyBorder="1" applyAlignment="1">
      <alignment horizontal="left"/>
    </xf>
    <xf numFmtId="0" fontId="3" fillId="0" borderId="2" xfId="0" applyFont="1" applyBorder="1" applyAlignment="1">
      <alignment horizontal="left"/>
    </xf>
    <xf numFmtId="0" fontId="11" fillId="0" borderId="15" xfId="0" applyFont="1" applyBorder="1" applyAlignment="1">
      <alignment horizontal="left"/>
    </xf>
    <xf numFmtId="0" fontId="11" fillId="0" borderId="16" xfId="0" applyFont="1" applyBorder="1" applyAlignment="1">
      <alignment horizontal="left"/>
    </xf>
    <xf numFmtId="0" fontId="11" fillId="0" borderId="17" xfId="0" applyFont="1" applyBorder="1" applyAlignment="1">
      <alignment horizontal="left"/>
    </xf>
    <xf numFmtId="0" fontId="88" fillId="0" borderId="0" xfId="0" applyFont="1" applyAlignment="1">
      <alignment horizontal="center"/>
    </xf>
    <xf numFmtId="0" fontId="0" fillId="0" borderId="29" xfId="0" applyBorder="1" applyAlignment="1">
      <alignment horizontal="center"/>
    </xf>
    <xf numFmtId="0" fontId="0" fillId="0" borderId="20" xfId="0" applyBorder="1" applyAlignment="1">
      <alignment horizontal="center"/>
    </xf>
    <xf numFmtId="0" fontId="19" fillId="5" borderId="28" xfId="0" applyFont="1" applyFill="1" applyBorder="1" applyAlignment="1">
      <alignment horizontal="center"/>
    </xf>
    <xf numFmtId="0" fontId="19" fillId="5" borderId="26" xfId="0" applyFont="1" applyFill="1" applyBorder="1" applyAlignment="1">
      <alignment horizontal="center"/>
    </xf>
    <xf numFmtId="0" fontId="19" fillId="7" borderId="0" xfId="0" applyFont="1" applyFill="1" applyAlignment="1">
      <alignment horizontal="center"/>
    </xf>
    <xf numFmtId="0" fontId="19" fillId="7" borderId="5" xfId="0" applyFont="1" applyFill="1" applyBorder="1" applyAlignment="1">
      <alignment horizontal="center"/>
    </xf>
    <xf numFmtId="0" fontId="115" fillId="0" borderId="1" xfId="0" applyFont="1" applyBorder="1" applyAlignment="1">
      <alignment horizontal="center"/>
    </xf>
    <xf numFmtId="0" fontId="115" fillId="0" borderId="2" xfId="0" applyFont="1" applyBorder="1" applyAlignment="1">
      <alignment horizontal="center"/>
    </xf>
    <xf numFmtId="0" fontId="115" fillId="0" borderId="3" xfId="0" applyFont="1" applyBorder="1" applyAlignment="1">
      <alignment horizontal="center"/>
    </xf>
    <xf numFmtId="0" fontId="19" fillId="6" borderId="4" xfId="0" applyFont="1" applyFill="1" applyBorder="1" applyAlignment="1">
      <alignment horizontal="center"/>
    </xf>
    <xf numFmtId="0" fontId="19" fillId="6" borderId="0" xfId="0" applyFont="1" applyFill="1" applyAlignment="1">
      <alignment horizontal="center"/>
    </xf>
    <xf numFmtId="0" fontId="19" fillId="6" borderId="5" xfId="0" applyFont="1" applyFill="1" applyBorder="1" applyAlignment="1">
      <alignment horizontal="center"/>
    </xf>
    <xf numFmtId="0" fontId="115" fillId="0" borderId="4"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36" fillId="0" borderId="20" xfId="0" applyFont="1" applyBorder="1" applyAlignment="1">
      <alignment horizontal="center"/>
    </xf>
    <xf numFmtId="0" fontId="36" fillId="0" borderId="21" xfId="0" applyFont="1" applyBorder="1" applyAlignment="1">
      <alignment horizontal="center"/>
    </xf>
    <xf numFmtId="17" fontId="18" fillId="0" borderId="0" xfId="0" applyNumberFormat="1" applyFont="1" applyAlignment="1">
      <alignment horizontal="center"/>
    </xf>
    <xf numFmtId="17" fontId="18" fillId="0" borderId="23" xfId="0" applyNumberFormat="1" applyFont="1" applyBorder="1" applyAlignment="1">
      <alignment horizontal="center"/>
    </xf>
    <xf numFmtId="0" fontId="4" fillId="0" borderId="0" xfId="0" applyFont="1" applyAlignment="1">
      <alignment horizontal="center"/>
    </xf>
    <xf numFmtId="0" fontId="4" fillId="0" borderId="23" xfId="0" applyFont="1" applyBorder="1" applyAlignment="1">
      <alignment horizontal="center"/>
    </xf>
    <xf numFmtId="0" fontId="112" fillId="0" borderId="55" xfId="0" applyFont="1" applyBorder="1" applyAlignment="1">
      <alignment horizontal="center"/>
    </xf>
    <xf numFmtId="0" fontId="112" fillId="0" borderId="0" xfId="0" applyFont="1" applyAlignment="1">
      <alignment horizontal="center"/>
    </xf>
    <xf numFmtId="0" fontId="16" fillId="10" borderId="22" xfId="0" applyFont="1" applyFill="1" applyBorder="1" applyAlignment="1">
      <alignment horizontal="center" wrapText="1"/>
    </xf>
    <xf numFmtId="0" fontId="16" fillId="10" borderId="0" xfId="0" applyFont="1" applyFill="1" applyAlignment="1">
      <alignment horizontal="center" wrapText="1"/>
    </xf>
    <xf numFmtId="0" fontId="31" fillId="10" borderId="22" xfId="0" applyFont="1" applyFill="1" applyBorder="1" applyAlignment="1">
      <alignment horizontal="center" vertical="center" wrapText="1"/>
    </xf>
    <xf numFmtId="0" fontId="31" fillId="10" borderId="0" xfId="0" applyFont="1" applyFill="1" applyAlignment="1">
      <alignment horizontal="center" vertical="center" wrapText="1"/>
    </xf>
    <xf numFmtId="0" fontId="19" fillId="2" borderId="22" xfId="0" applyFont="1" applyFill="1" applyBorder="1" applyAlignment="1">
      <alignment horizontal="center"/>
    </xf>
    <xf numFmtId="0" fontId="19" fillId="2" borderId="23" xfId="0" applyFont="1" applyFill="1" applyBorder="1" applyAlignment="1">
      <alignment horizontal="center"/>
    </xf>
    <xf numFmtId="0" fontId="11" fillId="10" borderId="22" xfId="0" applyFont="1" applyFill="1" applyBorder="1" applyAlignment="1">
      <alignment horizontal="center" vertical="top" wrapText="1"/>
    </xf>
    <xf numFmtId="0" fontId="11" fillId="10" borderId="0" xfId="0" applyFont="1" applyFill="1" applyAlignment="1">
      <alignment horizontal="center" vertical="top" wrapText="1"/>
    </xf>
    <xf numFmtId="0" fontId="13" fillId="0" borderId="0" xfId="0" applyFont="1" applyAlignment="1">
      <alignment horizontal="center"/>
    </xf>
    <xf numFmtId="0" fontId="26" fillId="10" borderId="19" xfId="0" applyFont="1" applyFill="1" applyBorder="1" applyAlignment="1">
      <alignment horizontal="center"/>
    </xf>
    <xf numFmtId="0" fontId="24" fillId="10" borderId="20" xfId="0" applyFont="1" applyFill="1" applyBorder="1" applyAlignment="1">
      <alignment horizontal="center"/>
    </xf>
    <xf numFmtId="0" fontId="24" fillId="10" borderId="21" xfId="0" applyFont="1" applyFill="1" applyBorder="1" applyAlignment="1">
      <alignment horizontal="center"/>
    </xf>
    <xf numFmtId="0" fontId="15" fillId="10" borderId="22" xfId="0" applyFont="1" applyFill="1" applyBorder="1" applyAlignment="1">
      <alignment horizontal="left"/>
    </xf>
    <xf numFmtId="0" fontId="15" fillId="10" borderId="5" xfId="0" applyFont="1" applyFill="1" applyBorder="1" applyAlignment="1">
      <alignment horizontal="left"/>
    </xf>
    <xf numFmtId="0" fontId="27" fillId="10" borderId="1" xfId="0" applyFont="1" applyFill="1" applyBorder="1" applyAlignment="1">
      <alignment horizontal="center" vertical="center" wrapText="1"/>
    </xf>
    <xf numFmtId="0" fontId="27" fillId="10" borderId="3"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5"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27" fillId="10" borderId="14" xfId="0" applyFont="1" applyFill="1" applyBorder="1" applyAlignment="1">
      <alignment horizontal="center" vertical="center" wrapText="1"/>
    </xf>
    <xf numFmtId="0" fontId="30" fillId="10" borderId="22" xfId="0" applyFont="1" applyFill="1" applyBorder="1" applyAlignment="1">
      <alignment horizontal="center" vertical="center"/>
    </xf>
    <xf numFmtId="0" fontId="30" fillId="10" borderId="5" xfId="0" applyFont="1" applyFill="1" applyBorder="1" applyAlignment="1">
      <alignment horizontal="center" vertical="center"/>
    </xf>
    <xf numFmtId="0" fontId="11" fillId="11" borderId="19" xfId="0" applyFont="1" applyFill="1" applyBorder="1" applyAlignment="1">
      <alignment horizontal="center" vertical="center" wrapText="1"/>
    </xf>
    <xf numFmtId="0" fontId="11" fillId="11" borderId="20" xfId="0" applyFont="1" applyFill="1" applyBorder="1" applyAlignment="1">
      <alignment horizontal="center" vertical="center" wrapText="1"/>
    </xf>
    <xf numFmtId="0" fontId="11" fillId="11" borderId="22" xfId="0" applyFont="1" applyFill="1" applyBorder="1" applyAlignment="1">
      <alignment horizontal="center" vertical="center" wrapText="1"/>
    </xf>
    <xf numFmtId="0" fontId="11" fillId="11" borderId="0" xfId="0" applyFont="1" applyFill="1" applyAlignment="1">
      <alignment horizontal="center" vertical="center" wrapText="1"/>
    </xf>
    <xf numFmtId="0" fontId="27" fillId="10" borderId="4" xfId="0" applyFont="1" applyFill="1" applyBorder="1" applyAlignment="1">
      <alignment horizontal="center" vertical="top" wrapText="1"/>
    </xf>
    <xf numFmtId="0" fontId="27" fillId="10" borderId="5" xfId="0" applyFont="1" applyFill="1" applyBorder="1" applyAlignment="1">
      <alignment horizontal="center" vertical="top" wrapText="1"/>
    </xf>
    <xf numFmtId="0" fontId="27" fillId="10" borderId="12" xfId="0" applyFont="1" applyFill="1" applyBorder="1" applyAlignment="1">
      <alignment horizontal="center" vertical="top" wrapText="1"/>
    </xf>
    <xf numFmtId="0" fontId="27" fillId="10" borderId="14" xfId="0" applyFont="1" applyFill="1" applyBorder="1" applyAlignment="1">
      <alignment horizontal="center" vertical="top" wrapText="1"/>
    </xf>
    <xf numFmtId="0" fontId="13" fillId="12" borderId="19" xfId="0" applyFont="1" applyFill="1" applyBorder="1" applyAlignment="1">
      <alignment horizontal="center" vertical="center" wrapText="1"/>
    </xf>
    <xf numFmtId="0" fontId="13" fillId="12" borderId="30" xfId="0" applyFont="1" applyFill="1" applyBorder="1" applyAlignment="1">
      <alignment horizontal="center" vertical="center" wrapText="1"/>
    </xf>
    <xf numFmtId="0" fontId="13" fillId="12" borderId="22" xfId="0" applyFont="1" applyFill="1" applyBorder="1" applyAlignment="1">
      <alignment horizontal="center" vertical="center" wrapText="1"/>
    </xf>
    <xf numFmtId="0" fontId="13" fillId="12" borderId="0" xfId="0" applyFont="1" applyFill="1" applyAlignment="1">
      <alignment horizontal="center" vertical="center" wrapText="1"/>
    </xf>
    <xf numFmtId="0" fontId="13" fillId="12" borderId="5" xfId="0" applyFont="1" applyFill="1" applyBorder="1" applyAlignment="1">
      <alignment horizontal="center" vertical="center" wrapText="1"/>
    </xf>
    <xf numFmtId="0" fontId="16" fillId="11" borderId="25" xfId="0" applyFont="1" applyFill="1" applyBorder="1" applyAlignment="1">
      <alignment horizontal="center" wrapText="1"/>
    </xf>
    <xf numFmtId="0" fontId="16" fillId="11" borderId="31" xfId="0" applyFont="1" applyFill="1" applyBorder="1" applyAlignment="1">
      <alignment horizontal="center" wrapText="1"/>
    </xf>
    <xf numFmtId="0" fontId="100" fillId="10" borderId="2" xfId="0" applyFont="1" applyFill="1" applyBorder="1" applyAlignment="1">
      <alignment horizontal="center" wrapText="1"/>
    </xf>
    <xf numFmtId="0" fontId="100" fillId="10" borderId="3" xfId="0" applyFont="1" applyFill="1" applyBorder="1" applyAlignment="1">
      <alignment horizontal="center" wrapText="1"/>
    </xf>
    <xf numFmtId="0" fontId="80" fillId="0" borderId="0" xfId="0" applyFont="1" applyAlignment="1">
      <alignment horizontal="left" vertical="top" wrapText="1"/>
    </xf>
    <xf numFmtId="0" fontId="80" fillId="0" borderId="23" xfId="0" applyFont="1" applyBorder="1" applyAlignment="1">
      <alignment horizontal="left" vertical="top" wrapText="1"/>
    </xf>
    <xf numFmtId="0" fontId="30" fillId="10" borderId="22" xfId="0" applyFont="1" applyFill="1" applyBorder="1" applyAlignment="1">
      <alignment horizontal="center" vertical="center" wrapText="1"/>
    </xf>
    <xf numFmtId="0" fontId="30" fillId="10" borderId="0" xfId="0" applyFont="1" applyFill="1" applyAlignment="1">
      <alignment horizontal="center" vertical="center" wrapText="1"/>
    </xf>
    <xf numFmtId="0" fontId="24" fillId="12" borderId="25" xfId="0" applyFont="1" applyFill="1" applyBorder="1" applyAlignment="1">
      <alignment horizontal="center" vertical="center" wrapText="1"/>
    </xf>
    <xf numFmtId="0" fontId="24" fillId="12" borderId="26" xfId="0" applyFont="1" applyFill="1" applyBorder="1" applyAlignment="1">
      <alignment horizontal="center" vertical="center" wrapText="1"/>
    </xf>
    <xf numFmtId="0" fontId="80" fillId="0" borderId="0" xfId="0" applyFont="1" applyAlignment="1">
      <alignment horizontal="left" vertical="center" wrapText="1"/>
    </xf>
    <xf numFmtId="0" fontId="80" fillId="0" borderId="23" xfId="0" applyFont="1" applyBorder="1" applyAlignment="1">
      <alignment horizontal="left" vertical="center" wrapText="1"/>
    </xf>
    <xf numFmtId="0" fontId="108" fillId="10" borderId="22" xfId="0" applyFont="1" applyFill="1" applyBorder="1" applyAlignment="1">
      <alignment horizontal="center" wrapText="1"/>
    </xf>
    <xf numFmtId="0" fontId="108" fillId="10" borderId="5" xfId="0" applyFont="1" applyFill="1" applyBorder="1" applyAlignment="1">
      <alignment horizontal="center" wrapText="1"/>
    </xf>
    <xf numFmtId="0" fontId="108" fillId="10" borderId="0" xfId="0" applyFont="1" applyFill="1" applyAlignment="1">
      <alignment horizontal="center"/>
    </xf>
    <xf numFmtId="0" fontId="110" fillId="0" borderId="0" xfId="0" applyFont="1" applyAlignment="1">
      <alignment horizontal="center"/>
    </xf>
    <xf numFmtId="0" fontId="0" fillId="0" borderId="0" xfId="0" applyAlignment="1">
      <alignment horizontal="left" vertical="top" wrapText="1"/>
    </xf>
    <xf numFmtId="0" fontId="0" fillId="0" borderId="23" xfId="0" applyBorder="1" applyAlignment="1">
      <alignment horizontal="left" vertical="top" wrapText="1"/>
    </xf>
    <xf numFmtId="0" fontId="36" fillId="0" borderId="20" xfId="0" applyFont="1" applyBorder="1" applyAlignment="1">
      <alignment horizontal="center" wrapText="1"/>
    </xf>
    <xf numFmtId="0" fontId="36" fillId="0" borderId="21" xfId="0" applyFont="1" applyBorder="1" applyAlignment="1">
      <alignment horizontal="center" wrapText="1"/>
    </xf>
    <xf numFmtId="17" fontId="36" fillId="0" borderId="23" xfId="0" applyNumberFormat="1" applyFont="1" applyBorder="1" applyAlignment="1">
      <alignment horizontal="center"/>
    </xf>
    <xf numFmtId="0" fontId="36" fillId="0" borderId="0" xfId="0" applyFont="1" applyAlignment="1">
      <alignment horizontal="center"/>
    </xf>
    <xf numFmtId="0" fontId="36" fillId="0" borderId="23" xfId="0" applyFont="1" applyBorder="1" applyAlignment="1">
      <alignment horizontal="center"/>
    </xf>
    <xf numFmtId="0" fontId="38" fillId="13" borderId="19" xfId="0" applyFont="1" applyFill="1" applyBorder="1" applyAlignment="1">
      <alignment horizontal="center"/>
    </xf>
    <xf numFmtId="0" fontId="38" fillId="13" borderId="21" xfId="0" applyFont="1" applyFill="1" applyBorder="1" applyAlignment="1">
      <alignment horizontal="center"/>
    </xf>
    <xf numFmtId="0" fontId="38" fillId="13" borderId="25" xfId="0" applyFont="1" applyFill="1" applyBorder="1" applyAlignment="1">
      <alignment horizontal="center"/>
    </xf>
    <xf numFmtId="0" fontId="38" fillId="13" borderId="27" xfId="0" applyFont="1" applyFill="1" applyBorder="1" applyAlignment="1">
      <alignment horizontal="center"/>
    </xf>
    <xf numFmtId="164" fontId="38" fillId="11" borderId="0" xfId="0" applyNumberFormat="1" applyFont="1" applyFill="1" applyAlignment="1">
      <alignment horizontal="left" vertical="top" wrapText="1"/>
    </xf>
    <xf numFmtId="164" fontId="38" fillId="11" borderId="26" xfId="0" applyNumberFormat="1" applyFont="1" applyFill="1" applyBorder="1" applyAlignment="1">
      <alignment horizontal="left" vertical="top" wrapText="1"/>
    </xf>
    <xf numFmtId="164" fontId="38" fillId="12" borderId="0" xfId="0" applyNumberFormat="1" applyFont="1" applyFill="1" applyAlignment="1">
      <alignment horizontal="left" vertical="top" wrapText="1"/>
    </xf>
    <xf numFmtId="164" fontId="38" fillId="12" borderId="26" xfId="0" applyNumberFormat="1" applyFont="1" applyFill="1" applyBorder="1" applyAlignment="1">
      <alignment horizontal="left" vertical="top" wrapText="1"/>
    </xf>
    <xf numFmtId="164" fontId="38" fillId="12" borderId="55" xfId="0" applyNumberFormat="1" applyFont="1" applyFill="1" applyBorder="1" applyAlignment="1">
      <alignment horizontal="center" vertical="center"/>
    </xf>
    <xf numFmtId="164" fontId="38" fillId="12" borderId="0" xfId="0" applyNumberFormat="1" applyFont="1" applyFill="1" applyAlignment="1">
      <alignment horizontal="center" vertical="center"/>
    </xf>
    <xf numFmtId="164" fontId="38" fillId="12" borderId="56" xfId="0" applyNumberFormat="1" applyFont="1" applyFill="1" applyBorder="1" applyAlignment="1">
      <alignment horizontal="center" vertical="center"/>
    </xf>
    <xf numFmtId="0" fontId="41" fillId="13" borderId="19" xfId="0" applyFont="1" applyFill="1" applyBorder="1" applyAlignment="1">
      <alignment horizontal="center" vertical="top" wrapText="1"/>
    </xf>
    <xf numFmtId="0" fontId="41" fillId="13" borderId="21" xfId="0" applyFont="1" applyFill="1" applyBorder="1" applyAlignment="1">
      <alignment horizontal="center" vertical="top" wrapText="1"/>
    </xf>
    <xf numFmtId="0" fontId="41" fillId="13" borderId="22" xfId="0" applyFont="1" applyFill="1" applyBorder="1" applyAlignment="1">
      <alignment horizontal="center" vertical="top" wrapText="1"/>
    </xf>
    <xf numFmtId="0" fontId="41" fillId="13" borderId="23" xfId="0" applyFont="1" applyFill="1" applyBorder="1" applyAlignment="1">
      <alignment horizontal="center" vertical="top" wrapText="1"/>
    </xf>
    <xf numFmtId="0" fontId="41" fillId="13" borderId="25" xfId="0" applyFont="1" applyFill="1" applyBorder="1" applyAlignment="1">
      <alignment horizontal="center" vertical="top" wrapText="1"/>
    </xf>
    <xf numFmtId="0" fontId="41" fillId="13" borderId="27" xfId="0" applyFont="1" applyFill="1" applyBorder="1" applyAlignment="1">
      <alignment horizontal="center" vertical="top" wrapText="1"/>
    </xf>
    <xf numFmtId="0" fontId="27" fillId="10" borderId="0" xfId="0" applyFont="1" applyFill="1" applyAlignment="1">
      <alignment horizontal="left" vertical="justify"/>
    </xf>
    <xf numFmtId="0" fontId="27" fillId="10" borderId="5" xfId="0" applyFont="1" applyFill="1" applyBorder="1" applyAlignment="1">
      <alignment horizontal="left" vertical="justify"/>
    </xf>
    <xf numFmtId="0" fontId="11" fillId="10" borderId="0" xfId="0" applyFont="1" applyFill="1" applyAlignment="1">
      <alignment horizontal="left" vertical="justify"/>
    </xf>
    <xf numFmtId="0" fontId="6" fillId="0" borderId="15"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41" fillId="10" borderId="0" xfId="0" applyFont="1" applyFill="1" applyAlignment="1">
      <alignment horizontal="left" vertical="top" wrapText="1"/>
    </xf>
    <xf numFmtId="0" fontId="41" fillId="11" borderId="6" xfId="0" applyFont="1" applyFill="1" applyBorder="1" applyAlignment="1">
      <alignment horizontal="center"/>
    </xf>
    <xf numFmtId="0" fontId="41" fillId="11" borderId="7" xfId="0" applyFont="1" applyFill="1" applyBorder="1" applyAlignment="1">
      <alignment horizontal="center"/>
    </xf>
    <xf numFmtId="0" fontId="41" fillId="11" borderId="8" xfId="0" applyFont="1" applyFill="1" applyBorder="1" applyAlignment="1">
      <alignment horizontal="center"/>
    </xf>
    <xf numFmtId="0" fontId="105" fillId="10" borderId="0" xfId="0" applyFont="1" applyFill="1" applyAlignment="1">
      <alignment horizontal="left" vertical="center" wrapText="1"/>
    </xf>
    <xf numFmtId="0" fontId="105" fillId="10" borderId="32" xfId="0" applyFont="1" applyFill="1" applyBorder="1" applyAlignment="1">
      <alignment horizontal="left" vertical="center" wrapText="1"/>
    </xf>
    <xf numFmtId="0" fontId="27" fillId="10" borderId="0" xfId="0" applyFont="1" applyFill="1" applyAlignment="1">
      <alignment horizontal="center" vertical="justify"/>
    </xf>
    <xf numFmtId="0" fontId="41" fillId="10" borderId="8" xfId="0" applyFont="1" applyFill="1" applyBorder="1" applyAlignment="1">
      <alignment horizontal="center"/>
    </xf>
    <xf numFmtId="0" fontId="41" fillId="10" borderId="18" xfId="0" applyFont="1" applyFill="1" applyBorder="1" applyAlignment="1">
      <alignment horizontal="center"/>
    </xf>
    <xf numFmtId="0" fontId="41" fillId="12" borderId="18" xfId="0" applyFont="1" applyFill="1" applyBorder="1" applyAlignment="1">
      <alignment horizontal="center"/>
    </xf>
    <xf numFmtId="164" fontId="76" fillId="11" borderId="4" xfId="0" applyNumberFormat="1" applyFont="1" applyFill="1" applyBorder="1" applyAlignment="1">
      <alignment horizontal="left" vertical="top" wrapText="1"/>
    </xf>
    <xf numFmtId="164" fontId="39" fillId="11" borderId="0" xfId="0" applyNumberFormat="1" applyFont="1" applyFill="1" applyAlignment="1">
      <alignment horizontal="left" vertical="top" wrapText="1"/>
    </xf>
    <xf numFmtId="164" fontId="39" fillId="11" borderId="5" xfId="0" applyNumberFormat="1" applyFont="1" applyFill="1" applyBorder="1" applyAlignment="1">
      <alignment horizontal="left" vertical="top" wrapText="1"/>
    </xf>
    <xf numFmtId="164" fontId="39" fillId="11" borderId="4" xfId="0" applyNumberFormat="1" applyFont="1" applyFill="1" applyBorder="1" applyAlignment="1">
      <alignment horizontal="left" vertical="top" wrapText="1"/>
    </xf>
    <xf numFmtId="0" fontId="41" fillId="12" borderId="0" xfId="0" applyFont="1" applyFill="1" applyAlignment="1">
      <alignment horizontal="left" vertical="top" wrapText="1"/>
    </xf>
    <xf numFmtId="0" fontId="42" fillId="10" borderId="0" xfId="0" applyFont="1" applyFill="1" applyAlignment="1">
      <alignment horizontal="center" vertical="top" wrapText="1"/>
    </xf>
    <xf numFmtId="164" fontId="38" fillId="11" borderId="0" xfId="0" applyNumberFormat="1" applyFont="1" applyFill="1" applyAlignment="1">
      <alignment horizontal="center" vertical="center"/>
    </xf>
    <xf numFmtId="164" fontId="38" fillId="11" borderId="56" xfId="0" applyNumberFormat="1" applyFont="1" applyFill="1" applyBorder="1" applyAlignment="1">
      <alignment horizontal="center" vertical="center"/>
    </xf>
    <xf numFmtId="0" fontId="101" fillId="10" borderId="0" xfId="0" applyFont="1" applyFill="1" applyAlignment="1" applyProtection="1">
      <alignment horizontal="left" vertical="justify"/>
      <protection locked="0"/>
    </xf>
    <xf numFmtId="0" fontId="101" fillId="10" borderId="80" xfId="0" applyFont="1" applyFill="1" applyBorder="1" applyAlignment="1" applyProtection="1">
      <alignment horizontal="left" vertical="justify"/>
      <protection locked="0"/>
    </xf>
    <xf numFmtId="0" fontId="101" fillId="10" borderId="4" xfId="0" applyFont="1" applyFill="1" applyBorder="1" applyAlignment="1" applyProtection="1">
      <alignment horizontal="left" vertical="justify"/>
      <protection locked="0"/>
    </xf>
    <xf numFmtId="0" fontId="101" fillId="10" borderId="6" xfId="0" applyFont="1" applyFill="1" applyBorder="1" applyAlignment="1" applyProtection="1">
      <alignment horizontal="center" vertical="justify"/>
      <protection locked="0"/>
    </xf>
    <xf numFmtId="0" fontId="101" fillId="10" borderId="7" xfId="0" applyFont="1" applyFill="1" applyBorder="1" applyAlignment="1" applyProtection="1">
      <alignment horizontal="center" vertical="justify"/>
      <protection locked="0"/>
    </xf>
    <xf numFmtId="0" fontId="101" fillId="10" borderId="8" xfId="0" applyFont="1" applyFill="1" applyBorder="1" applyAlignment="1" applyProtection="1">
      <alignment horizontal="center" vertical="justify"/>
      <protection locked="0"/>
    </xf>
    <xf numFmtId="0" fontId="13" fillId="0" borderId="68" xfId="0" applyFont="1" applyBorder="1" applyAlignment="1">
      <alignment horizontal="center"/>
    </xf>
    <xf numFmtId="0" fontId="13" fillId="0" borderId="69" xfId="0" applyFont="1" applyBorder="1" applyAlignment="1">
      <alignment horizontal="center"/>
    </xf>
    <xf numFmtId="0" fontId="13" fillId="0" borderId="70" xfId="0" applyFont="1" applyBorder="1" applyAlignment="1">
      <alignment horizontal="center"/>
    </xf>
    <xf numFmtId="0" fontId="6" fillId="0" borderId="22" xfId="0" applyFont="1" applyBorder="1" applyAlignment="1">
      <alignment horizontal="right"/>
    </xf>
    <xf numFmtId="0" fontId="6" fillId="0" borderId="5" xfId="0" applyFont="1" applyBorder="1" applyAlignment="1">
      <alignment horizontal="right"/>
    </xf>
    <xf numFmtId="0" fontId="35" fillId="0" borderId="0" xfId="0" applyFont="1" applyAlignment="1">
      <alignment horizontal="center"/>
    </xf>
    <xf numFmtId="0" fontId="112" fillId="0" borderId="20" xfId="0" applyFont="1" applyBorder="1" applyAlignment="1">
      <alignment horizontal="center" vertical="center"/>
    </xf>
    <xf numFmtId="0" fontId="112" fillId="0" borderId="0" xfId="0" applyFont="1" applyAlignment="1">
      <alignment horizontal="center" vertical="center"/>
    </xf>
    <xf numFmtId="0" fontId="6" fillId="6" borderId="22" xfId="0" applyFont="1" applyFill="1" applyBorder="1" applyAlignment="1">
      <alignment horizontal="center"/>
    </xf>
    <xf numFmtId="0" fontId="6" fillId="6" borderId="0" xfId="0" applyFont="1" applyFill="1" applyAlignment="1">
      <alignment horizontal="center"/>
    </xf>
    <xf numFmtId="0" fontId="6" fillId="6" borderId="23" xfId="0" applyFont="1" applyFill="1" applyBorder="1" applyAlignment="1">
      <alignment horizontal="center"/>
    </xf>
    <xf numFmtId="0" fontId="11" fillId="0" borderId="0" xfId="0" applyFont="1" applyAlignment="1">
      <alignment vertical="center" wrapText="1"/>
    </xf>
    <xf numFmtId="0" fontId="109" fillId="0" borderId="0" xfId="0" applyFont="1" applyAlignment="1">
      <alignment vertical="center" wrapText="1"/>
    </xf>
    <xf numFmtId="0" fontId="109" fillId="0" borderId="13" xfId="0" applyFont="1" applyBorder="1" applyAlignment="1">
      <alignment vertical="center" wrapText="1"/>
    </xf>
    <xf numFmtId="164" fontId="65" fillId="0" borderId="1" xfId="0" applyNumberFormat="1" applyFont="1" applyBorder="1" applyAlignment="1">
      <alignment horizontal="left" vertical="center" wrapText="1"/>
    </xf>
    <xf numFmtId="164" fontId="66" fillId="0" borderId="2" xfId="0" applyNumberFormat="1" applyFont="1" applyBorder="1" applyAlignment="1">
      <alignment horizontal="left" vertical="center" wrapText="1"/>
    </xf>
    <xf numFmtId="164" fontId="66" fillId="0" borderId="3" xfId="0" applyNumberFormat="1" applyFont="1" applyBorder="1" applyAlignment="1">
      <alignment horizontal="left" vertical="center" wrapText="1"/>
    </xf>
    <xf numFmtId="164" fontId="66" fillId="0" borderId="4" xfId="0" applyNumberFormat="1" applyFont="1" applyBorder="1" applyAlignment="1">
      <alignment horizontal="left" vertical="center" wrapText="1"/>
    </xf>
    <xf numFmtId="164" fontId="66" fillId="0" borderId="0" xfId="0" applyNumberFormat="1" applyFont="1" applyAlignment="1">
      <alignment horizontal="left" vertical="center" wrapText="1"/>
    </xf>
    <xf numFmtId="164" fontId="66" fillId="0" borderId="5" xfId="0" applyNumberFormat="1" applyFont="1" applyBorder="1" applyAlignment="1">
      <alignment horizontal="left" vertical="center" wrapText="1"/>
    </xf>
    <xf numFmtId="164" fontId="66" fillId="0" borderId="28" xfId="0" applyNumberFormat="1" applyFont="1" applyBorder="1" applyAlignment="1">
      <alignment horizontal="left" vertical="center" wrapText="1"/>
    </xf>
    <xf numFmtId="164" fontId="66" fillId="0" borderId="26" xfId="0" applyNumberFormat="1" applyFont="1" applyBorder="1" applyAlignment="1">
      <alignment horizontal="left" vertical="center" wrapText="1"/>
    </xf>
    <xf numFmtId="164" fontId="66" fillId="0" borderId="31" xfId="0" applyNumberFormat="1" applyFont="1" applyBorder="1" applyAlignment="1">
      <alignment horizontal="left" vertical="center" wrapText="1"/>
    </xf>
    <xf numFmtId="44" fontId="64" fillId="0" borderId="53" xfId="0" applyNumberFormat="1" applyFont="1" applyBorder="1" applyAlignment="1">
      <alignment horizontal="center"/>
    </xf>
    <xf numFmtId="44" fontId="64" fillId="0" borderId="52" xfId="0" applyNumberFormat="1" applyFont="1" applyBorder="1" applyAlignment="1">
      <alignment horizontal="center"/>
    </xf>
    <xf numFmtId="0" fontId="72" fillId="6" borderId="11" xfId="0" applyFont="1" applyFill="1" applyBorder="1" applyAlignment="1">
      <alignment horizontal="center"/>
    </xf>
    <xf numFmtId="0" fontId="72" fillId="13" borderId="41" xfId="0" applyFont="1" applyFill="1" applyBorder="1" applyAlignment="1">
      <alignment horizontal="center"/>
    </xf>
    <xf numFmtId="0" fontId="72" fillId="10" borderId="11" xfId="0" applyFont="1" applyFill="1" applyBorder="1" applyAlignment="1">
      <alignment horizontal="center"/>
    </xf>
    <xf numFmtId="0" fontId="72" fillId="13" borderId="11" xfId="0" applyFont="1" applyFill="1" applyBorder="1" applyAlignment="1">
      <alignment horizontal="center" vertical="center"/>
    </xf>
    <xf numFmtId="44" fontId="67" fillId="0" borderId="40" xfId="0" applyNumberFormat="1" applyFont="1" applyBorder="1" applyAlignment="1">
      <alignment horizontal="center" vertical="center" wrapText="1"/>
    </xf>
    <xf numFmtId="44" fontId="67" fillId="0" borderId="2" xfId="0" applyNumberFormat="1" applyFont="1" applyBorder="1" applyAlignment="1">
      <alignment horizontal="center" vertical="center" wrapText="1"/>
    </xf>
    <xf numFmtId="44" fontId="67" fillId="0" borderId="22" xfId="0" applyNumberFormat="1" applyFont="1" applyBorder="1" applyAlignment="1">
      <alignment horizontal="center" vertical="center" wrapText="1"/>
    </xf>
    <xf numFmtId="44" fontId="67" fillId="0" borderId="0" xfId="0" applyNumberFormat="1" applyFont="1" applyAlignment="1">
      <alignment horizontal="center" vertical="center" wrapText="1"/>
    </xf>
    <xf numFmtId="44" fontId="67" fillId="0" borderId="25" xfId="0" applyNumberFormat="1" applyFont="1" applyBorder="1" applyAlignment="1">
      <alignment horizontal="center" vertical="center" wrapText="1"/>
    </xf>
    <xf numFmtId="44" fontId="67" fillId="0" borderId="26" xfId="0" applyNumberFormat="1" applyFont="1" applyBorder="1" applyAlignment="1">
      <alignment horizontal="center" vertical="center" wrapText="1"/>
    </xf>
    <xf numFmtId="0" fontId="59" fillId="17" borderId="45" xfId="0" applyFont="1" applyFill="1" applyBorder="1" applyAlignment="1">
      <alignment horizontal="center"/>
    </xf>
    <xf numFmtId="0" fontId="59" fillId="17" borderId="18" xfId="0" applyFont="1" applyFill="1" applyBorder="1" applyAlignment="1">
      <alignment horizontal="center"/>
    </xf>
    <xf numFmtId="0" fontId="60" fillId="0" borderId="22" xfId="0" applyFont="1" applyBorder="1" applyAlignment="1">
      <alignment horizontal="center" vertical="top" wrapText="1"/>
    </xf>
    <xf numFmtId="0" fontId="60" fillId="0" borderId="0" xfId="0" applyFont="1" applyAlignment="1">
      <alignment horizontal="center" vertical="top" wrapText="1"/>
    </xf>
    <xf numFmtId="0" fontId="60" fillId="0" borderId="5" xfId="0" applyFont="1" applyBorder="1" applyAlignment="1">
      <alignment horizontal="center" vertical="top" wrapText="1"/>
    </xf>
    <xf numFmtId="0" fontId="60" fillId="0" borderId="25" xfId="0" applyFont="1" applyBorder="1" applyAlignment="1">
      <alignment horizontal="center" vertical="top" wrapText="1"/>
    </xf>
    <xf numFmtId="0" fontId="60" fillId="0" borderId="26" xfId="0" applyFont="1" applyBorder="1" applyAlignment="1">
      <alignment horizontal="center" vertical="top" wrapText="1"/>
    </xf>
    <xf numFmtId="0" fontId="60" fillId="0" borderId="31" xfId="0" applyFont="1" applyBorder="1" applyAlignment="1">
      <alignment horizontal="center" vertical="top" wrapText="1"/>
    </xf>
    <xf numFmtId="0" fontId="57" fillId="0" borderId="19" xfId="0" applyFont="1" applyBorder="1" applyAlignment="1">
      <alignment horizontal="center"/>
    </xf>
    <xf numFmtId="0" fontId="57" fillId="0" borderId="20" xfId="0" applyFont="1" applyBorder="1" applyAlignment="1">
      <alignment horizontal="center"/>
    </xf>
    <xf numFmtId="0" fontId="57" fillId="0" borderId="21" xfId="0" applyFont="1" applyBorder="1" applyAlignment="1">
      <alignment horizontal="center"/>
    </xf>
    <xf numFmtId="0" fontId="59" fillId="0" borderId="6" xfId="0" applyFont="1" applyBorder="1" applyAlignment="1">
      <alignment horizontal="left" vertical="center"/>
    </xf>
    <xf numFmtId="0" fontId="59" fillId="0" borderId="7" xfId="0" applyFont="1" applyBorder="1" applyAlignment="1">
      <alignment horizontal="left" vertical="center"/>
    </xf>
    <xf numFmtId="0" fontId="59" fillId="0" borderId="8" xfId="0" applyFont="1" applyBorder="1" applyAlignment="1">
      <alignment horizontal="left" vertical="center"/>
    </xf>
    <xf numFmtId="0" fontId="67" fillId="0" borderId="6" xfId="0" applyFont="1" applyBorder="1" applyAlignment="1">
      <alignment vertical="center" wrapText="1"/>
    </xf>
    <xf numFmtId="0" fontId="67" fillId="0" borderId="7" xfId="0" applyFont="1" applyBorder="1" applyAlignment="1">
      <alignment vertical="center" wrapText="1"/>
    </xf>
    <xf numFmtId="0" fontId="67" fillId="0" borderId="8" xfId="0" applyFont="1" applyBorder="1" applyAlignment="1">
      <alignment vertical="center" wrapText="1"/>
    </xf>
    <xf numFmtId="0" fontId="59" fillId="16" borderId="6" xfId="0" applyFont="1" applyFill="1" applyBorder="1" applyAlignment="1">
      <alignment horizontal="left" vertical="center"/>
    </xf>
    <xf numFmtId="0" fontId="59" fillId="16" borderId="7" xfId="0" applyFont="1" applyFill="1" applyBorder="1" applyAlignment="1">
      <alignment horizontal="left" vertical="center"/>
    </xf>
    <xf numFmtId="0" fontId="59" fillId="16" borderId="8" xfId="0" applyFont="1" applyFill="1" applyBorder="1" applyAlignment="1">
      <alignment horizontal="left" vertical="center"/>
    </xf>
    <xf numFmtId="0" fontId="60" fillId="0" borderId="6" xfId="0" applyFont="1" applyBorder="1" applyAlignment="1">
      <alignment wrapText="1"/>
    </xf>
    <xf numFmtId="0" fontId="60" fillId="0" borderId="7" xfId="0" applyFont="1" applyBorder="1" applyAlignment="1">
      <alignment wrapText="1"/>
    </xf>
    <xf numFmtId="0" fontId="60" fillId="0" borderId="8" xfId="0" applyFont="1" applyBorder="1" applyAlignment="1">
      <alignment wrapText="1"/>
    </xf>
    <xf numFmtId="0" fontId="118" fillId="0" borderId="22" xfId="0" applyFont="1" applyBorder="1" applyAlignment="1">
      <alignment horizontal="center" wrapText="1"/>
    </xf>
    <xf numFmtId="0" fontId="57" fillId="0" borderId="0" xfId="0" applyFont="1" applyAlignment="1">
      <alignment horizontal="center" wrapText="1"/>
    </xf>
    <xf numFmtId="0" fontId="57" fillId="0" borderId="23" xfId="0" applyFont="1" applyBorder="1" applyAlignment="1">
      <alignment horizontal="center" wrapText="1"/>
    </xf>
    <xf numFmtId="0" fontId="59" fillId="0" borderId="6" xfId="0" applyFont="1" applyBorder="1" applyAlignment="1">
      <alignment horizontal="left"/>
    </xf>
    <xf numFmtId="0" fontId="59" fillId="0" borderId="7" xfId="0" applyFont="1" applyBorder="1" applyAlignment="1">
      <alignment horizontal="left"/>
    </xf>
    <xf numFmtId="0" fontId="60" fillId="0" borderId="19" xfId="0" applyFont="1" applyBorder="1" applyAlignment="1" applyProtection="1">
      <alignment horizontal="left" wrapText="1"/>
      <protection locked="0"/>
    </xf>
    <xf numFmtId="0" fontId="60" fillId="0" borderId="20" xfId="0" applyFont="1" applyBorder="1" applyAlignment="1" applyProtection="1">
      <alignment horizontal="left" wrapText="1"/>
      <protection locked="0"/>
    </xf>
    <xf numFmtId="0" fontId="60" fillId="0" borderId="21" xfId="0" applyFont="1" applyBorder="1" applyAlignment="1" applyProtection="1">
      <alignment horizontal="left" wrapText="1"/>
      <protection locked="0"/>
    </xf>
    <xf numFmtId="0" fontId="60" fillId="0" borderId="25" xfId="0" applyFont="1" applyBorder="1" applyAlignment="1" applyProtection="1">
      <alignment horizontal="left" wrapText="1"/>
      <protection locked="0"/>
    </xf>
    <xf numFmtId="0" fontId="60" fillId="0" borderId="26" xfId="0" applyFont="1" applyBorder="1" applyAlignment="1" applyProtection="1">
      <alignment horizontal="left" wrapText="1"/>
      <protection locked="0"/>
    </xf>
    <xf numFmtId="0" fontId="60" fillId="0" borderId="27" xfId="0" applyFont="1" applyBorder="1" applyAlignment="1" applyProtection="1">
      <alignment horizontal="left" wrapText="1"/>
      <protection locked="0"/>
    </xf>
    <xf numFmtId="0" fontId="59" fillId="17" borderId="18" xfId="0" applyFont="1" applyFill="1" applyBorder="1" applyAlignment="1">
      <alignment horizontal="left"/>
    </xf>
    <xf numFmtId="0" fontId="59" fillId="17" borderId="45" xfId="0" applyFont="1" applyFill="1" applyBorder="1" applyAlignment="1">
      <alignment horizontal="left"/>
    </xf>
    <xf numFmtId="0" fontId="57" fillId="12" borderId="19" xfId="0" applyFont="1" applyFill="1" applyBorder="1" applyAlignment="1">
      <alignment horizontal="center"/>
    </xf>
    <xf numFmtId="0" fontId="57" fillId="12" borderId="20" xfId="0" applyFont="1" applyFill="1" applyBorder="1" applyAlignment="1">
      <alignment horizontal="center"/>
    </xf>
    <xf numFmtId="0" fontId="57" fillId="12" borderId="21"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61" fillId="0" borderId="0" xfId="0" applyFont="1" applyAlignment="1">
      <alignment horizontal="right"/>
    </xf>
    <xf numFmtId="0" fontId="64" fillId="12" borderId="19" xfId="0" applyFont="1" applyFill="1" applyBorder="1" applyAlignment="1">
      <alignment horizontal="center"/>
    </xf>
    <xf numFmtId="0" fontId="64" fillId="12" borderId="20" xfId="0" applyFont="1" applyFill="1" applyBorder="1" applyAlignment="1">
      <alignment horizontal="center"/>
    </xf>
    <xf numFmtId="0" fontId="65" fillId="0" borderId="0" xfId="0" applyFont="1" applyAlignment="1">
      <alignment horizontal="right"/>
    </xf>
    <xf numFmtId="44" fontId="67" fillId="0" borderId="1" xfId="0" applyNumberFormat="1" applyFont="1" applyBorder="1" applyAlignment="1">
      <alignment vertical="center"/>
    </xf>
    <xf numFmtId="44" fontId="67" fillId="0" borderId="2" xfId="0" applyNumberFormat="1" applyFont="1" applyBorder="1" applyAlignment="1">
      <alignment vertical="center"/>
    </xf>
    <xf numFmtId="44" fontId="67" fillId="0" borderId="54" xfId="0" applyNumberFormat="1" applyFont="1" applyBorder="1" applyAlignment="1">
      <alignment vertical="center"/>
    </xf>
    <xf numFmtId="44" fontId="67" fillId="0" borderId="28" xfId="0" applyNumberFormat="1" applyFont="1" applyBorder="1" applyAlignment="1">
      <alignment vertical="center"/>
    </xf>
    <xf numFmtId="44" fontId="67" fillId="0" borderId="26" xfId="0" applyNumberFormat="1" applyFont="1" applyBorder="1" applyAlignment="1">
      <alignment vertical="center"/>
    </xf>
    <xf numFmtId="44" fontId="67" fillId="0" borderId="27" xfId="0" applyNumberFormat="1" applyFont="1" applyBorder="1" applyAlignment="1">
      <alignment vertical="center"/>
    </xf>
    <xf numFmtId="0" fontId="67" fillId="0" borderId="26" xfId="0" applyFont="1" applyBorder="1" applyAlignment="1">
      <alignment horizontal="right" vertical="center"/>
    </xf>
    <xf numFmtId="0" fontId="65" fillId="0" borderId="26" xfId="0" applyFont="1" applyBorder="1" applyAlignment="1">
      <alignment horizontal="right" vertical="center"/>
    </xf>
    <xf numFmtId="0" fontId="74" fillId="0" borderId="0" xfId="0" applyFont="1" applyAlignment="1">
      <alignment horizontal="center" wrapText="1"/>
    </xf>
    <xf numFmtId="0" fontId="75" fillId="0" borderId="13" xfId="0" applyFont="1" applyBorder="1" applyAlignment="1">
      <alignment horizontal="center"/>
    </xf>
    <xf numFmtId="0" fontId="74" fillId="0" borderId="0" xfId="0" applyFont="1" applyAlignment="1">
      <alignment horizontal="center" vertical="center"/>
    </xf>
    <xf numFmtId="0" fontId="42" fillId="0" borderId="23" xfId="0" applyFont="1" applyBorder="1" applyAlignment="1">
      <alignment horizontal="center" vertical="top" wrapText="1"/>
    </xf>
  </cellXfs>
  <cellStyles count="6">
    <cellStyle name="20% - Accent1" xfId="4" builtinId="30"/>
    <cellStyle name="Comma" xfId="2" builtinId="3"/>
    <cellStyle name="Currency" xfId="1" builtinId="4"/>
    <cellStyle name="Hyperlink" xfId="5" builtinId="8"/>
    <cellStyle name="Normal" xfId="0" builtinId="0"/>
    <cellStyle name="Percent" xfId="3" builtinId="5"/>
  </cellStyles>
  <dxfs count="0"/>
  <tableStyles count="0" defaultTableStyle="TableStyleMedium2" defaultPivotStyle="PivotStyleLight16"/>
  <colors>
    <mruColors>
      <color rgb="FF0000F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542925</xdr:colOff>
          <xdr:row>33</xdr:row>
          <xdr:rowOff>28575</xdr:rowOff>
        </xdr:from>
        <xdr:to>
          <xdr:col>0</xdr:col>
          <xdr:colOff>714375</xdr:colOff>
          <xdr:row>33</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542925</xdr:colOff>
          <xdr:row>35</xdr:row>
          <xdr:rowOff>28575</xdr:rowOff>
        </xdr:from>
        <xdr:to>
          <xdr:col>0</xdr:col>
          <xdr:colOff>714375</xdr:colOff>
          <xdr:row>35</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33</xdr:row>
          <xdr:rowOff>28575</xdr:rowOff>
        </xdr:from>
        <xdr:to>
          <xdr:col>5</xdr:col>
          <xdr:colOff>714375</xdr:colOff>
          <xdr:row>33</xdr:row>
          <xdr:rowOff>152400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542925</xdr:colOff>
          <xdr:row>35</xdr:row>
          <xdr:rowOff>28575</xdr:rowOff>
        </xdr:from>
        <xdr:to>
          <xdr:col>5</xdr:col>
          <xdr:colOff>714375</xdr:colOff>
          <xdr:row>35</xdr:row>
          <xdr:rowOff>152400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409575</xdr:colOff>
      <xdr:row>42</xdr:row>
      <xdr:rowOff>0</xdr:rowOff>
    </xdr:from>
    <xdr:ext cx="184731"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7477125" y="771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542925</xdr:colOff>
          <xdr:row>38</xdr:row>
          <xdr:rowOff>104775</xdr:rowOff>
        </xdr:from>
        <xdr:to>
          <xdr:col>3</xdr:col>
          <xdr:colOff>790575</xdr:colOff>
          <xdr:row>38</xdr:row>
          <xdr:rowOff>314325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39</xdr:row>
          <xdr:rowOff>104775</xdr:rowOff>
        </xdr:from>
        <xdr:to>
          <xdr:col>3</xdr:col>
          <xdr:colOff>790575</xdr:colOff>
          <xdr:row>39</xdr:row>
          <xdr:rowOff>238125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194310</xdr:colOff>
      <xdr:row>36</xdr:row>
      <xdr:rowOff>83820</xdr:rowOff>
    </xdr:from>
    <xdr:to>
      <xdr:col>10</xdr:col>
      <xdr:colOff>2540</xdr:colOff>
      <xdr:row>36</xdr:row>
      <xdr:rowOff>83820</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bwMode="auto">
        <a:xfrm>
          <a:off x="4118610" y="6922770"/>
          <a:ext cx="5080" cy="0"/>
        </a:xfrm>
        <a:prstGeom prst="straightConnector1">
          <a:avLst/>
        </a:prstGeom>
        <a:solidFill>
          <a:srgbClr val="090000"/>
        </a:solidFill>
        <a:ln w="9525" cap="flat" cmpd="sng" algn="ctr">
          <a:solidFill>
            <a:srgbClr val="4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1270</xdr:colOff>
      <xdr:row>19</xdr:row>
      <xdr:rowOff>91440</xdr:rowOff>
    </xdr:from>
    <xdr:to>
      <xdr:col>19</xdr:col>
      <xdr:colOff>1270</xdr:colOff>
      <xdr:row>19</xdr:row>
      <xdr:rowOff>91440</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bwMode="auto">
        <a:xfrm>
          <a:off x="7894320" y="3691890"/>
          <a:ext cx="0" cy="0"/>
        </a:xfrm>
        <a:prstGeom prst="straightConnector1">
          <a:avLst/>
        </a:prstGeom>
        <a:solidFill>
          <a:srgbClr val="090000"/>
        </a:solidFill>
        <a:ln w="9525" cap="flat" cmpd="sng" algn="ctr">
          <a:solidFill>
            <a:srgbClr val="4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30</xdr:row>
      <xdr:rowOff>83820</xdr:rowOff>
    </xdr:from>
    <xdr:to>
      <xdr:col>19</xdr:col>
      <xdr:colOff>0</xdr:colOff>
      <xdr:row>30</xdr:row>
      <xdr:rowOff>83820</xdr:rowOff>
    </xdr:to>
    <xdr:cxnSp macro="">
      <xdr:nvCxnSpPr>
        <xdr:cNvPr id="4" name="Straight Arrow Connector 3">
          <a:extLst>
            <a:ext uri="{FF2B5EF4-FFF2-40B4-BE49-F238E27FC236}">
              <a16:creationId xmlns:a16="http://schemas.microsoft.com/office/drawing/2014/main" id="{00000000-0008-0000-0100-000004000000}"/>
            </a:ext>
          </a:extLst>
        </xdr:cNvPr>
        <xdr:cNvCxnSpPr/>
      </xdr:nvCxnSpPr>
      <xdr:spPr bwMode="auto">
        <a:xfrm>
          <a:off x="7893050" y="4712970"/>
          <a:ext cx="0" cy="0"/>
        </a:xfrm>
        <a:prstGeom prst="straightConnector1">
          <a:avLst/>
        </a:prstGeom>
        <a:solidFill>
          <a:srgbClr val="090000"/>
        </a:solidFill>
        <a:ln w="9525" cap="flat" cmpd="sng" algn="ctr">
          <a:solidFill>
            <a:srgbClr val="4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19</xdr:col>
      <xdr:colOff>0</xdr:colOff>
      <xdr:row>30</xdr:row>
      <xdr:rowOff>83820</xdr:rowOff>
    </xdr:from>
    <xdr:to>
      <xdr:col>19</xdr:col>
      <xdr:colOff>0</xdr:colOff>
      <xdr:row>30</xdr:row>
      <xdr:rowOff>83820</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bwMode="auto">
        <a:xfrm>
          <a:off x="7893050" y="5582920"/>
          <a:ext cx="0" cy="0"/>
        </a:xfrm>
        <a:prstGeom prst="straightConnector1">
          <a:avLst/>
        </a:prstGeom>
        <a:solidFill>
          <a:srgbClr val="090000"/>
        </a:solidFill>
        <a:ln w="9525" cap="flat" cmpd="sng" algn="ctr">
          <a:solidFill>
            <a:srgbClr val="4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D0C4-7433-4DCA-9A11-573E0145060B}">
  <sheetPr>
    <pageSetUpPr fitToPage="1"/>
  </sheetPr>
  <dimension ref="A1:M48"/>
  <sheetViews>
    <sheetView tabSelected="1" topLeftCell="A19" zoomScale="110" zoomScaleNormal="110" workbookViewId="0">
      <selection activeCell="F8" sqref="F8"/>
    </sheetView>
  </sheetViews>
  <sheetFormatPr defaultColWidth="8.85546875" defaultRowHeight="14.25" x14ac:dyDescent="0.2"/>
  <cols>
    <col min="1" max="1" width="23.42578125" style="32" customWidth="1"/>
    <col min="2" max="2" width="10.42578125" style="32" customWidth="1"/>
    <col min="3" max="3" width="3" style="32" customWidth="1"/>
    <col min="4" max="4" width="20.140625" style="32" customWidth="1"/>
    <col min="5" max="5" width="1.85546875" style="32" customWidth="1"/>
    <col min="6" max="6" width="16.5703125" style="32" customWidth="1"/>
    <col min="7" max="7" width="1.42578125" style="32" customWidth="1"/>
    <col min="8" max="8" width="17.140625" style="32" customWidth="1"/>
    <col min="9" max="9" width="2.140625" style="32" customWidth="1"/>
    <col min="10" max="10" width="21.42578125" style="32" customWidth="1"/>
    <col min="11" max="11" width="1.85546875" style="32" customWidth="1"/>
    <col min="12" max="12" width="16.140625" style="32" customWidth="1"/>
    <col min="13" max="13" width="4.85546875" style="32" customWidth="1"/>
    <col min="14" max="16384" width="8.85546875" style="32"/>
  </cols>
  <sheetData>
    <row r="1" spans="1:13" ht="14.45" customHeight="1" x14ac:dyDescent="0.2">
      <c r="A1" s="765" t="s">
        <v>0</v>
      </c>
      <c r="B1" s="766"/>
      <c r="C1" s="60"/>
      <c r="D1" s="763" t="s">
        <v>1</v>
      </c>
      <c r="E1" s="763"/>
      <c r="F1" s="763"/>
      <c r="G1" s="763"/>
      <c r="H1" s="60"/>
      <c r="I1" s="60"/>
      <c r="J1" s="60"/>
      <c r="K1" s="767" t="s">
        <v>2</v>
      </c>
      <c r="L1" s="767"/>
      <c r="M1" s="768"/>
    </row>
    <row r="2" spans="1:13" ht="15.6" customHeight="1" x14ac:dyDescent="0.2">
      <c r="A2" s="584"/>
      <c r="D2" s="764"/>
      <c r="E2" s="764"/>
      <c r="F2" s="764"/>
      <c r="G2" s="764"/>
      <c r="K2" s="759" t="s">
        <v>295</v>
      </c>
      <c r="L2" s="759"/>
      <c r="M2" s="760"/>
    </row>
    <row r="3" spans="1:13" ht="15.6" customHeight="1" x14ac:dyDescent="0.2">
      <c r="A3" s="584"/>
      <c r="D3" s="764"/>
      <c r="E3" s="764"/>
      <c r="F3" s="764"/>
      <c r="G3" s="764"/>
      <c r="K3" s="761"/>
      <c r="L3" s="761"/>
      <c r="M3" s="762"/>
    </row>
    <row r="4" spans="1:13" ht="15" x14ac:dyDescent="0.25">
      <c r="A4" s="769" t="s">
        <v>3</v>
      </c>
      <c r="B4" s="770"/>
      <c r="C4" s="770"/>
      <c r="D4" s="770"/>
      <c r="E4" s="770"/>
      <c r="F4" s="770"/>
      <c r="G4" s="770"/>
      <c r="H4" s="770"/>
      <c r="I4" s="770"/>
      <c r="J4" s="770"/>
      <c r="K4" s="770"/>
      <c r="L4" s="770"/>
      <c r="M4" s="771"/>
    </row>
    <row r="5" spans="1:13" ht="7.5" customHeight="1" x14ac:dyDescent="0.2">
      <c r="A5" s="772"/>
      <c r="B5" s="773"/>
      <c r="C5" s="773"/>
      <c r="D5" s="773"/>
      <c r="E5" s="773"/>
      <c r="F5" s="773"/>
      <c r="G5" s="773"/>
      <c r="H5" s="773"/>
      <c r="I5" s="773"/>
      <c r="J5" s="773"/>
      <c r="K5" s="773"/>
      <c r="L5" s="773"/>
      <c r="M5" s="774"/>
    </row>
    <row r="6" spans="1:13" ht="15" x14ac:dyDescent="0.25">
      <c r="A6" s="216"/>
      <c r="D6" s="775" t="s">
        <v>268</v>
      </c>
      <c r="E6" s="775"/>
      <c r="F6" s="775"/>
      <c r="G6" s="775"/>
      <c r="H6" s="775"/>
      <c r="I6" s="775"/>
      <c r="J6" s="775"/>
      <c r="K6" s="775"/>
      <c r="M6" s="63"/>
    </row>
    <row r="7" spans="1:13" ht="15.75" thickBot="1" x14ac:dyDescent="0.3">
      <c r="A7" s="216"/>
      <c r="D7" s="775" t="s">
        <v>4</v>
      </c>
      <c r="E7" s="775"/>
      <c r="F7" s="775"/>
      <c r="G7" s="775"/>
      <c r="H7" s="775"/>
      <c r="I7" s="775"/>
      <c r="J7" s="775"/>
      <c r="K7" s="775"/>
      <c r="M7" s="63"/>
    </row>
    <row r="8" spans="1:13" ht="15.75" thickBot="1" x14ac:dyDescent="0.3">
      <c r="A8" s="216"/>
      <c r="D8" s="776" t="s">
        <v>5</v>
      </c>
      <c r="E8" s="776"/>
      <c r="F8" s="2" t="s">
        <v>304</v>
      </c>
      <c r="G8" s="3"/>
      <c r="H8" s="3"/>
      <c r="I8" s="3"/>
      <c r="J8" s="4"/>
      <c r="K8" s="639"/>
      <c r="M8" s="63"/>
    </row>
    <row r="9" spans="1:13" ht="15" x14ac:dyDescent="0.25">
      <c r="A9" s="216"/>
      <c r="D9" s="775" t="s">
        <v>294</v>
      </c>
      <c r="E9" s="775"/>
      <c r="F9" s="775"/>
      <c r="G9" s="775"/>
      <c r="H9" s="775"/>
      <c r="I9" s="775"/>
      <c r="J9" s="775"/>
      <c r="K9" s="775"/>
      <c r="M9" s="63"/>
    </row>
    <row r="10" spans="1:13" ht="9" customHeight="1" x14ac:dyDescent="0.2">
      <c r="A10" s="585"/>
      <c r="M10" s="63"/>
    </row>
    <row r="11" spans="1:13" ht="14.1" customHeight="1" thickBot="1" x14ac:dyDescent="0.25">
      <c r="A11" s="777" t="s">
        <v>6</v>
      </c>
      <c r="B11" s="778"/>
      <c r="C11" s="778"/>
      <c r="D11" s="778"/>
      <c r="E11" s="778"/>
      <c r="F11" s="778"/>
      <c r="G11" s="778"/>
      <c r="H11" s="778"/>
      <c r="I11" s="778"/>
      <c r="J11" s="778"/>
      <c r="K11" s="778"/>
      <c r="L11" s="778"/>
      <c r="M11" s="779"/>
    </row>
    <row r="12" spans="1:13" ht="15.75" thickTop="1" thickBot="1" x14ac:dyDescent="0.25">
      <c r="A12" s="586" t="s">
        <v>7</v>
      </c>
      <c r="B12" s="726" t="s">
        <v>296</v>
      </c>
      <c r="C12" s="727"/>
      <c r="D12" s="727"/>
      <c r="E12" s="727"/>
      <c r="F12" s="727"/>
      <c r="G12" s="727"/>
      <c r="H12" s="727"/>
      <c r="I12" s="727"/>
      <c r="J12" s="727"/>
      <c r="K12" s="727"/>
      <c r="L12" s="727"/>
      <c r="M12" s="780"/>
    </row>
    <row r="13" spans="1:13" ht="15.75" thickTop="1" thickBot="1" x14ac:dyDescent="0.25">
      <c r="A13" s="587" t="s">
        <v>8</v>
      </c>
      <c r="B13" s="726" t="s">
        <v>297</v>
      </c>
      <c r="C13" s="727"/>
      <c r="D13" s="727"/>
      <c r="E13" s="727"/>
      <c r="F13" s="727"/>
      <c r="G13" s="727"/>
      <c r="H13" s="727"/>
      <c r="I13" s="727"/>
      <c r="J13" s="727"/>
      <c r="K13" s="727"/>
      <c r="L13" s="727"/>
      <c r="M13" s="728"/>
    </row>
    <row r="14" spans="1:13" ht="15.75" thickTop="1" thickBot="1" x14ac:dyDescent="0.25">
      <c r="A14" s="592" t="s">
        <v>9</v>
      </c>
      <c r="B14" s="726" t="s">
        <v>298</v>
      </c>
      <c r="C14" s="727"/>
      <c r="D14" s="727"/>
      <c r="E14" s="727"/>
      <c r="F14" s="727"/>
      <c r="G14" s="780"/>
      <c r="H14" s="588" t="s">
        <v>10</v>
      </c>
      <c r="I14" s="726" t="s">
        <v>301</v>
      </c>
      <c r="J14" s="727"/>
      <c r="K14" s="727"/>
      <c r="L14" s="727"/>
      <c r="M14" s="728"/>
    </row>
    <row r="15" spans="1:13" ht="15" thickBot="1" x14ac:dyDescent="0.25">
      <c r="A15" s="591" t="s">
        <v>11</v>
      </c>
      <c r="B15" s="729" t="s">
        <v>299</v>
      </c>
      <c r="C15" s="730"/>
      <c r="D15" s="731"/>
      <c r="E15" s="732" t="s">
        <v>272</v>
      </c>
      <c r="F15" s="733"/>
      <c r="G15" s="733"/>
      <c r="H15" s="733"/>
      <c r="I15" s="734"/>
      <c r="J15" s="735">
        <v>46089</v>
      </c>
      <c r="K15" s="736"/>
      <c r="L15" s="736"/>
      <c r="M15" s="737"/>
    </row>
    <row r="16" spans="1:13" ht="16.5" thickTop="1" thickBot="1" x14ac:dyDescent="0.3">
      <c r="A16" s="590" t="s">
        <v>12</v>
      </c>
      <c r="B16" s="738" t="s">
        <v>300</v>
      </c>
      <c r="C16" s="739"/>
      <c r="D16" s="739"/>
      <c r="E16" s="739"/>
      <c r="F16" s="739"/>
      <c r="G16" s="739"/>
      <c r="H16" s="739"/>
      <c r="I16" s="739"/>
      <c r="J16" s="739"/>
      <c r="K16" s="739"/>
      <c r="L16" s="739"/>
      <c r="M16" s="740"/>
    </row>
    <row r="17" spans="1:13" ht="15" thickTop="1" x14ac:dyDescent="0.2">
      <c r="A17" s="755" t="s">
        <v>13</v>
      </c>
      <c r="B17" s="756"/>
      <c r="C17" s="756"/>
      <c r="D17" s="756"/>
      <c r="E17" s="756"/>
      <c r="F17" s="756"/>
      <c r="G17" s="756"/>
      <c r="H17" s="756"/>
      <c r="I17" s="756"/>
      <c r="J17" s="756"/>
      <c r="K17" s="756"/>
      <c r="L17" s="756"/>
      <c r="M17" s="757"/>
    </row>
    <row r="18" spans="1:13" ht="6.75" customHeight="1" x14ac:dyDescent="0.2">
      <c r="A18" s="758"/>
      <c r="B18" s="756"/>
      <c r="C18" s="756"/>
      <c r="D18" s="756"/>
      <c r="E18" s="756"/>
      <c r="F18" s="756"/>
      <c r="G18" s="756"/>
      <c r="H18" s="756"/>
      <c r="I18" s="756"/>
      <c r="J18" s="756"/>
      <c r="K18" s="756"/>
      <c r="L18" s="756"/>
      <c r="M18" s="757"/>
    </row>
    <row r="19" spans="1:13" ht="14.1" customHeight="1" x14ac:dyDescent="0.2">
      <c r="A19" s="758"/>
      <c r="B19" s="756"/>
      <c r="C19" s="756"/>
      <c r="D19" s="756"/>
      <c r="E19" s="756"/>
      <c r="F19" s="756"/>
      <c r="G19" s="756"/>
      <c r="H19" s="756"/>
      <c r="I19" s="756"/>
      <c r="J19" s="756"/>
      <c r="K19" s="756"/>
      <c r="L19" s="756"/>
      <c r="M19" s="757"/>
    </row>
    <row r="20" spans="1:13" ht="17.25" customHeight="1" x14ac:dyDescent="0.2">
      <c r="A20" s="741" t="s">
        <v>14</v>
      </c>
      <c r="B20" s="742"/>
      <c r="C20" s="742"/>
      <c r="D20" s="742"/>
      <c r="E20" s="742"/>
      <c r="F20" s="742"/>
      <c r="G20" s="742"/>
      <c r="H20" s="742"/>
      <c r="I20" s="742"/>
      <c r="J20" s="742"/>
      <c r="K20" s="742"/>
      <c r="L20" s="742"/>
      <c r="M20" s="743"/>
    </row>
    <row r="21" spans="1:13" ht="17.25" customHeight="1" x14ac:dyDescent="0.2">
      <c r="A21" s="62"/>
      <c r="B21" s="6"/>
      <c r="C21" s="6"/>
      <c r="D21" s="6"/>
      <c r="E21" s="6"/>
      <c r="F21" s="6"/>
      <c r="G21" s="6"/>
      <c r="H21" s="6"/>
      <c r="I21" s="6"/>
      <c r="J21" s="6"/>
      <c r="K21" s="6"/>
      <c r="L21" s="6"/>
      <c r="M21" s="29"/>
    </row>
    <row r="22" spans="1:13" ht="8.25" customHeight="1" thickBot="1" x14ac:dyDescent="0.25">
      <c r="A22" s="62"/>
      <c r="B22" s="6"/>
      <c r="C22" s="6"/>
      <c r="D22" s="6"/>
      <c r="E22" s="6"/>
      <c r="F22" s="6"/>
      <c r="G22" s="6"/>
      <c r="H22" s="6"/>
      <c r="I22" s="6"/>
      <c r="J22" s="6"/>
      <c r="K22" s="6"/>
      <c r="L22" s="6"/>
      <c r="M22" s="29"/>
    </row>
    <row r="23" spans="1:13" ht="21" customHeight="1" thickBot="1" x14ac:dyDescent="0.25">
      <c r="A23" s="752" t="s">
        <v>15</v>
      </c>
      <c r="B23" s="753"/>
      <c r="C23" s="753"/>
      <c r="D23" s="753"/>
      <c r="E23" s="753"/>
      <c r="F23" s="753"/>
      <c r="G23" s="753"/>
      <c r="H23" s="753"/>
      <c r="I23" s="753"/>
      <c r="J23" s="753"/>
      <c r="K23" s="753"/>
      <c r="L23" s="753"/>
      <c r="M23" s="754"/>
    </row>
    <row r="24" spans="1:13" s="36" customFormat="1" ht="15.95" customHeight="1" x14ac:dyDescent="0.2">
      <c r="A24" s="637"/>
      <c r="B24" s="56"/>
      <c r="C24" s="57"/>
      <c r="D24" s="112" t="s">
        <v>16</v>
      </c>
      <c r="E24" s="79"/>
      <c r="F24" s="113" t="s">
        <v>17</v>
      </c>
      <c r="G24" s="80"/>
      <c r="H24" s="114" t="s">
        <v>18</v>
      </c>
      <c r="I24" s="79"/>
      <c r="J24" s="115" t="s">
        <v>19</v>
      </c>
      <c r="K24" s="79"/>
      <c r="L24" s="116" t="s">
        <v>20</v>
      </c>
      <c r="M24" s="64"/>
    </row>
    <row r="25" spans="1:13" ht="30" customHeight="1" x14ac:dyDescent="0.25">
      <c r="A25" s="410" t="s">
        <v>21</v>
      </c>
      <c r="B25" s="207">
        <f>'23CR pg. 4'!A52</f>
        <v>0.22239999999999999</v>
      </c>
      <c r="C25" s="68"/>
      <c r="D25" s="69">
        <f>'23CR pg. 4'!E55</f>
        <v>232816.10516647206</v>
      </c>
      <c r="E25" s="70"/>
      <c r="F25" s="71">
        <f>'23CR pg. 4'!I55</f>
        <v>0</v>
      </c>
      <c r="G25" s="72"/>
      <c r="H25" s="73">
        <f>'23CR pg. 4'!M55</f>
        <v>0</v>
      </c>
      <c r="I25" s="70"/>
      <c r="J25" s="381"/>
      <c r="K25" s="70"/>
      <c r="L25" s="75">
        <f>D25+F25+H25</f>
        <v>232816.10516647206</v>
      </c>
      <c r="M25" s="63"/>
    </row>
    <row r="26" spans="1:13" ht="30" customHeight="1" x14ac:dyDescent="0.25">
      <c r="A26" s="409" t="s">
        <v>22</v>
      </c>
      <c r="B26" s="76"/>
      <c r="C26" s="68"/>
      <c r="D26" s="69">
        <f>'23CR pg. 4'!E57</f>
        <v>0</v>
      </c>
      <c r="E26" s="70"/>
      <c r="F26" s="583"/>
      <c r="G26" s="72"/>
      <c r="H26" s="381"/>
      <c r="I26" s="70"/>
      <c r="J26" s="381"/>
      <c r="K26" s="70"/>
      <c r="L26" s="75">
        <f>D26</f>
        <v>0</v>
      </c>
      <c r="M26" s="63"/>
    </row>
    <row r="27" spans="1:13" ht="30" customHeight="1" x14ac:dyDescent="0.25">
      <c r="A27" s="409" t="s">
        <v>23</v>
      </c>
      <c r="B27" s="76"/>
      <c r="C27" s="68"/>
      <c r="D27" s="69">
        <f>'23CR pg. 5'!C15</f>
        <v>4505940.5846511628</v>
      </c>
      <c r="E27" s="70"/>
      <c r="F27" s="71">
        <f>'23CR pg. 5'!D15</f>
        <v>0</v>
      </c>
      <c r="G27" s="72"/>
      <c r="H27" s="73">
        <f>'23CR pg. 5'!E15</f>
        <v>0</v>
      </c>
      <c r="I27" s="70"/>
      <c r="J27" s="74">
        <f>'23CR pg. 5'!F15</f>
        <v>27362.709999999995</v>
      </c>
      <c r="K27" s="70"/>
      <c r="L27" s="75">
        <f>'23CR pg. 5'!G15</f>
        <v>4533303.2946511628</v>
      </c>
      <c r="M27" s="63"/>
    </row>
    <row r="28" spans="1:13" ht="30" customHeight="1" x14ac:dyDescent="0.25">
      <c r="A28" s="409" t="s">
        <v>24</v>
      </c>
      <c r="B28" s="76"/>
      <c r="C28" s="68"/>
      <c r="D28" s="69">
        <f>'23CR pg. 5'!C24</f>
        <v>4197585.3399668336</v>
      </c>
      <c r="E28" s="70"/>
      <c r="F28" s="71">
        <f>'23CR pg. 5'!D24</f>
        <v>0</v>
      </c>
      <c r="G28" s="72"/>
      <c r="H28" s="73">
        <f>'23CR pg. 5'!E24</f>
        <v>0</v>
      </c>
      <c r="I28" s="70"/>
      <c r="J28" s="74">
        <f>'23CR pg. 5'!F24</f>
        <v>22974.256418114612</v>
      </c>
      <c r="K28" s="70"/>
      <c r="L28" s="614">
        <f>'23CR pg. 5'!G24</f>
        <v>4220559.5963849481</v>
      </c>
      <c r="M28" s="63"/>
    </row>
    <row r="29" spans="1:13" ht="30" customHeight="1" x14ac:dyDescent="0.25">
      <c r="A29" s="411" t="s">
        <v>25</v>
      </c>
      <c r="B29" s="78"/>
      <c r="C29" s="77"/>
      <c r="D29" s="701">
        <f>'23CR pg. 5'!C26</f>
        <v>308355.24468432926</v>
      </c>
      <c r="E29" s="416"/>
      <c r="F29" s="415">
        <f>'23CR pg. 5'!D26</f>
        <v>0</v>
      </c>
      <c r="G29" s="417"/>
      <c r="H29" s="421">
        <f>'23CR pg. 5'!E26</f>
        <v>0</v>
      </c>
      <c r="I29" s="417"/>
      <c r="J29" s="420">
        <f>'23CR pg. 5'!F26</f>
        <v>4388.4535818853838</v>
      </c>
      <c r="K29" s="417"/>
      <c r="L29" s="422">
        <f>'23CR pg. 5'!G26</f>
        <v>312743.69826621469</v>
      </c>
      <c r="M29" s="63"/>
    </row>
    <row r="30" spans="1:13" ht="30" customHeight="1" x14ac:dyDescent="0.25">
      <c r="A30" s="382" t="s">
        <v>26</v>
      </c>
      <c r="B30" s="412"/>
      <c r="C30" s="378"/>
      <c r="D30" s="475">
        <f>'23CR pg. 5'!C29</f>
        <v>0</v>
      </c>
      <c r="E30" s="379"/>
      <c r="F30" s="377">
        <f>'23CR pg. 5'!D29</f>
        <v>0</v>
      </c>
      <c r="G30" s="70"/>
      <c r="H30" s="73">
        <f>'23CR pg. 5'!E29</f>
        <v>0</v>
      </c>
      <c r="I30" s="70"/>
      <c r="J30" s="375">
        <f>'23CR pg. 5'!F29</f>
        <v>0</v>
      </c>
      <c r="K30" s="70"/>
      <c r="L30" s="376">
        <f>'23CR pg. 5'!G29</f>
        <v>0</v>
      </c>
      <c r="M30" s="65"/>
    </row>
    <row r="31" spans="1:13" ht="30" customHeight="1" x14ac:dyDescent="0.25">
      <c r="A31" s="382" t="s">
        <v>284</v>
      </c>
      <c r="B31" s="413"/>
      <c r="C31" s="77"/>
      <c r="D31" s="474">
        <f>D29-D30</f>
        <v>308355.24468432926</v>
      </c>
      <c r="E31" s="418"/>
      <c r="F31" s="415">
        <f>F29-F30</f>
        <v>0</v>
      </c>
      <c r="G31" s="419"/>
      <c r="H31" s="421">
        <f>H29-H30</f>
        <v>0</v>
      </c>
      <c r="I31" s="419"/>
      <c r="J31" s="420">
        <f>J29-J30</f>
        <v>4388.4535818853838</v>
      </c>
      <c r="K31" s="419"/>
      <c r="L31" s="422">
        <f>L29-L30</f>
        <v>312743.69826621469</v>
      </c>
      <c r="M31" s="65"/>
    </row>
    <row r="32" spans="1:13" ht="27.6" customHeight="1" thickBot="1" x14ac:dyDescent="0.25">
      <c r="A32" s="748" t="s">
        <v>286</v>
      </c>
      <c r="B32" s="749"/>
      <c r="C32" s="749"/>
      <c r="D32" s="749"/>
      <c r="E32" s="749"/>
      <c r="F32" s="749"/>
      <c r="G32" s="749"/>
      <c r="H32" s="749"/>
      <c r="I32" s="749"/>
      <c r="J32" s="749"/>
      <c r="K32" s="749"/>
      <c r="L32" s="749"/>
      <c r="M32" s="750"/>
    </row>
    <row r="33" spans="1:13" ht="15" x14ac:dyDescent="0.25">
      <c r="A33" s="329"/>
      <c r="B33" s="636"/>
      <c r="C33" s="60"/>
      <c r="D33" s="330" t="s">
        <v>27</v>
      </c>
      <c r="E33" s="60"/>
      <c r="F33" s="60"/>
      <c r="G33" s="60"/>
      <c r="H33" s="751" t="s">
        <v>28</v>
      </c>
      <c r="I33" s="331"/>
      <c r="J33" s="332"/>
      <c r="K33" s="333"/>
      <c r="L33" s="334"/>
      <c r="M33" s="66"/>
    </row>
    <row r="34" spans="1:13" ht="26.25" customHeight="1" x14ac:dyDescent="0.25">
      <c r="A34" s="61"/>
      <c r="B34" s="746" t="s">
        <v>29</v>
      </c>
      <c r="C34" s="747"/>
      <c r="D34" s="711" t="s">
        <v>30</v>
      </c>
      <c r="F34" s="5"/>
      <c r="G34" s="16"/>
      <c r="H34" s="746"/>
      <c r="I34" s="370"/>
      <c r="J34" s="710">
        <v>0</v>
      </c>
      <c r="K34" s="58"/>
      <c r="L34" s="63"/>
      <c r="M34" s="63"/>
    </row>
    <row r="35" spans="1:13" ht="6" customHeight="1" x14ac:dyDescent="0.25">
      <c r="A35" s="61"/>
      <c r="B35" s="7"/>
      <c r="C35" s="5"/>
      <c r="D35" s="82"/>
      <c r="J35" s="70"/>
      <c r="L35" s="335"/>
      <c r="M35" s="63"/>
    </row>
    <row r="36" spans="1:13" ht="33" customHeight="1" thickBot="1" x14ac:dyDescent="0.3">
      <c r="A36" s="320"/>
      <c r="B36" s="724" t="s">
        <v>31</v>
      </c>
      <c r="C36" s="725"/>
      <c r="D36" s="634">
        <v>0</v>
      </c>
      <c r="E36" s="86"/>
      <c r="F36" s="336"/>
      <c r="G36" s="372"/>
      <c r="H36" s="371" t="s">
        <v>32</v>
      </c>
      <c r="I36" s="373"/>
      <c r="J36" s="476">
        <v>225000</v>
      </c>
      <c r="K36" s="337"/>
      <c r="L36" s="338"/>
      <c r="M36" s="63"/>
    </row>
    <row r="37" spans="1:13" ht="7.5" customHeight="1" thickBot="1" x14ac:dyDescent="0.3">
      <c r="A37" s="61"/>
      <c r="B37" s="287"/>
      <c r="C37" s="287"/>
      <c r="D37" s="318"/>
      <c r="F37" s="5"/>
      <c r="G37" s="635"/>
      <c r="H37" s="635"/>
      <c r="I37" s="635"/>
      <c r="J37" s="319"/>
      <c r="K37" s="10"/>
      <c r="M37" s="63"/>
    </row>
    <row r="38" spans="1:13" ht="30" customHeight="1" x14ac:dyDescent="0.25">
      <c r="A38" s="744" t="s">
        <v>33</v>
      </c>
      <c r="B38" s="745"/>
      <c r="C38" s="745"/>
      <c r="D38" s="414" t="s">
        <v>34</v>
      </c>
      <c r="F38" s="350" t="s">
        <v>35</v>
      </c>
      <c r="G38" s="339"/>
      <c r="H38" s="351" t="s">
        <v>36</v>
      </c>
      <c r="I38" s="635"/>
      <c r="J38" s="352" t="s">
        <v>37</v>
      </c>
      <c r="K38" s="720" t="s">
        <v>38</v>
      </c>
      <c r="L38" s="720"/>
      <c r="M38" s="721"/>
    </row>
    <row r="39" spans="1:13" ht="27" customHeight="1" x14ac:dyDescent="0.25">
      <c r="A39" s="716" t="s">
        <v>39</v>
      </c>
      <c r="B39" s="717"/>
      <c r="C39" s="717"/>
      <c r="D39" s="328"/>
      <c r="F39" s="344" t="str">
        <f>IF(G39&gt;=20000,"$20,000.00",H45)</f>
        <v>$20,000.00</v>
      </c>
      <c r="G39" s="343">
        <f>H39*J39</f>
        <v>422055.95963849482</v>
      </c>
      <c r="H39" s="340">
        <f>'23CR pg. 5'!G24</f>
        <v>4220559.5963849481</v>
      </c>
      <c r="I39" s="635"/>
      <c r="J39" s="341">
        <v>0.1</v>
      </c>
      <c r="K39" s="720"/>
      <c r="L39" s="720"/>
      <c r="M39" s="721"/>
    </row>
    <row r="40" spans="1:13" ht="30" customHeight="1" x14ac:dyDescent="0.25">
      <c r="A40" s="716" t="s">
        <v>274</v>
      </c>
      <c r="B40" s="717"/>
      <c r="C40" s="717"/>
      <c r="D40" s="328"/>
      <c r="F40" s="342">
        <f>IF('23CR pg. 5'!E12&gt;=100000, H46)+FALSE()</f>
        <v>0</v>
      </c>
      <c r="G40" s="635"/>
      <c r="H40" s="340">
        <f>'23CR pg. 5'!E12</f>
        <v>0</v>
      </c>
      <c r="I40" s="635"/>
      <c r="J40" s="477">
        <v>0.1</v>
      </c>
      <c r="K40" s="722" t="s">
        <v>40</v>
      </c>
      <c r="L40" s="722"/>
      <c r="M40" s="723"/>
    </row>
    <row r="41" spans="1:13" ht="48" customHeight="1" x14ac:dyDescent="0.25">
      <c r="A41" s="718" t="s">
        <v>275</v>
      </c>
      <c r="B41" s="719"/>
      <c r="C41" s="719"/>
      <c r="D41" s="328"/>
      <c r="F41" s="342">
        <f>IF('23CR pg. 5'!E12&gt;=100000, H47)+FALSE()</f>
        <v>0</v>
      </c>
      <c r="G41" s="343">
        <f>H41*J41</f>
        <v>0</v>
      </c>
      <c r="H41" s="340">
        <f>'23CR pg. 5'!E12</f>
        <v>0</v>
      </c>
      <c r="I41" s="635"/>
      <c r="J41" s="341">
        <v>0.1</v>
      </c>
      <c r="K41" s="722"/>
      <c r="L41" s="722"/>
      <c r="M41" s="723"/>
    </row>
    <row r="42" spans="1:13" ht="4.5" customHeight="1" thickBot="1" x14ac:dyDescent="0.3">
      <c r="A42" s="320"/>
      <c r="B42" s="321"/>
      <c r="C42" s="322"/>
      <c r="D42" s="86"/>
      <c r="E42" s="86"/>
      <c r="F42" s="323"/>
      <c r="G42" s="324"/>
      <c r="H42" s="325"/>
      <c r="I42" s="325"/>
      <c r="J42" s="67"/>
      <c r="K42" s="326"/>
      <c r="L42" s="321"/>
      <c r="M42" s="327"/>
    </row>
    <row r="45" spans="1:13" hidden="1" x14ac:dyDescent="0.2">
      <c r="F45" s="32" t="s">
        <v>41</v>
      </c>
      <c r="H45" s="246">
        <f>H39*J39</f>
        <v>422055.95963849482</v>
      </c>
    </row>
    <row r="46" spans="1:13" hidden="1" x14ac:dyDescent="0.2">
      <c r="F46" s="32" t="s">
        <v>42</v>
      </c>
      <c r="H46" s="246">
        <f>H40*J40</f>
        <v>0</v>
      </c>
    </row>
    <row r="47" spans="1:13" hidden="1" x14ac:dyDescent="0.2">
      <c r="F47" s="32" t="s">
        <v>43</v>
      </c>
      <c r="H47" s="246">
        <f>H41*J41</f>
        <v>0</v>
      </c>
    </row>
    <row r="48" spans="1:13" x14ac:dyDescent="0.2">
      <c r="G48" s="246">
        <f>H39*J39</f>
        <v>422055.95963849482</v>
      </c>
    </row>
  </sheetData>
  <sheetProtection algorithmName="SHA-512" hashValue="DTFATCjlvJCtVHfmYF2LoiLRFg7kbjF/PpQF04xarHAvkXf6z+7crg5Hiqb/3yoG/oj4rCQk+sE0WTnn/APEeg==" saltValue="+Tm0ZmHW7M6YGnIllOXSYg==" spinCount="100000" sheet="1" formatColumns="0"/>
  <mergeCells count="33">
    <mergeCell ref="A17:M19"/>
    <mergeCell ref="K2:M2"/>
    <mergeCell ref="K3:M3"/>
    <mergeCell ref="D1:G3"/>
    <mergeCell ref="A1:B1"/>
    <mergeCell ref="K1:M1"/>
    <mergeCell ref="A4:M4"/>
    <mergeCell ref="A5:M5"/>
    <mergeCell ref="D6:K6"/>
    <mergeCell ref="D8:E8"/>
    <mergeCell ref="D9:K9"/>
    <mergeCell ref="D7:K7"/>
    <mergeCell ref="A11:M11"/>
    <mergeCell ref="B13:M13"/>
    <mergeCell ref="B12:M12"/>
    <mergeCell ref="B14:G14"/>
    <mergeCell ref="A20:M20"/>
    <mergeCell ref="A38:C38"/>
    <mergeCell ref="A39:C39"/>
    <mergeCell ref="B34:C34"/>
    <mergeCell ref="A32:M32"/>
    <mergeCell ref="H33:H34"/>
    <mergeCell ref="A23:M23"/>
    <mergeCell ref="I14:M14"/>
    <mergeCell ref="B15:D15"/>
    <mergeCell ref="E15:I15"/>
    <mergeCell ref="J15:M15"/>
    <mergeCell ref="B16:M16"/>
    <mergeCell ref="A40:C40"/>
    <mergeCell ref="A41:C41"/>
    <mergeCell ref="K38:M39"/>
    <mergeCell ref="K40:M41"/>
    <mergeCell ref="B36:C36"/>
  </mergeCells>
  <dataValidations count="2">
    <dataValidation type="decimal" operator="lessThanOrEqual" allowBlank="1" showInputMessage="1" showErrorMessage="1" errorTitle="LOSS" error="Must be a negative number!" sqref="J37" xr:uid="{390B966D-3CA7-4C71-B52E-98540069CDE8}">
      <formula1>0</formula1>
    </dataValidation>
    <dataValidation type="decimal" operator="greaterThanOrEqual" allowBlank="1" showInputMessage="1" showErrorMessage="1" errorTitle="Return" error="Must be greater than 0" sqref="J36" xr:uid="{E3641C1B-10BE-46DE-B555-D2A42C5742A9}">
      <formula1>0</formula1>
    </dataValidation>
  </dataValidations>
  <printOptions horizontalCentered="1" verticalCentered="1"/>
  <pageMargins left="0.25" right="0.25" top="0.25" bottom="0.25" header="0" footer="0"/>
  <pageSetup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542925</xdr:colOff>
                    <xdr:row>33</xdr:row>
                    <xdr:rowOff>28575</xdr:rowOff>
                  </from>
                  <to>
                    <xdr:col>0</xdr:col>
                    <xdr:colOff>714375</xdr:colOff>
                    <xdr:row>33</xdr:row>
                    <xdr:rowOff>152400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542925</xdr:colOff>
                    <xdr:row>35</xdr:row>
                    <xdr:rowOff>28575</xdr:rowOff>
                  </from>
                  <to>
                    <xdr:col>0</xdr:col>
                    <xdr:colOff>714375</xdr:colOff>
                    <xdr:row>35</xdr:row>
                    <xdr:rowOff>152400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5</xdr:col>
                    <xdr:colOff>542925</xdr:colOff>
                    <xdr:row>33</xdr:row>
                    <xdr:rowOff>28575</xdr:rowOff>
                  </from>
                  <to>
                    <xdr:col>5</xdr:col>
                    <xdr:colOff>714375</xdr:colOff>
                    <xdr:row>33</xdr:row>
                    <xdr:rowOff>152400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542925</xdr:colOff>
                    <xdr:row>35</xdr:row>
                    <xdr:rowOff>28575</xdr:rowOff>
                  </from>
                  <to>
                    <xdr:col>5</xdr:col>
                    <xdr:colOff>714375</xdr:colOff>
                    <xdr:row>35</xdr:row>
                    <xdr:rowOff>152400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542925</xdr:colOff>
                    <xdr:row>38</xdr:row>
                    <xdr:rowOff>104775</xdr:rowOff>
                  </from>
                  <to>
                    <xdr:col>3</xdr:col>
                    <xdr:colOff>790575</xdr:colOff>
                    <xdr:row>38</xdr:row>
                    <xdr:rowOff>314325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3</xdr:col>
                    <xdr:colOff>561975</xdr:colOff>
                    <xdr:row>39</xdr:row>
                    <xdr:rowOff>104775</xdr:rowOff>
                  </from>
                  <to>
                    <xdr:col>3</xdr:col>
                    <xdr:colOff>790575</xdr:colOff>
                    <xdr:row>39</xdr:row>
                    <xdr:rowOff>238125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01895-C07F-4A44-BE79-B1F7EA977F4F}">
  <sheetPr>
    <pageSetUpPr fitToPage="1"/>
  </sheetPr>
  <dimension ref="A1:B51"/>
  <sheetViews>
    <sheetView topLeftCell="A3" workbookViewId="0">
      <selection activeCell="K3" sqref="K3:M3"/>
    </sheetView>
  </sheetViews>
  <sheetFormatPr defaultColWidth="8.85546875" defaultRowHeight="16.5" x14ac:dyDescent="0.3"/>
  <cols>
    <col min="1" max="1" width="20.85546875" style="177" customWidth="1"/>
    <col min="2" max="2" width="16.5703125" style="177" customWidth="1"/>
    <col min="3" max="16384" width="8.85546875" style="177"/>
  </cols>
  <sheetData>
    <row r="1" spans="1:2" ht="15.6" customHeight="1" x14ac:dyDescent="0.3">
      <c r="A1" s="1067"/>
      <c r="B1" s="278"/>
    </row>
    <row r="2" spans="1:2" ht="15.6" customHeight="1" x14ac:dyDescent="0.3">
      <c r="A2" s="1067"/>
      <c r="B2" s="279"/>
    </row>
    <row r="3" spans="1:2" ht="15.6" customHeight="1" x14ac:dyDescent="0.3">
      <c r="A3" s="1067"/>
      <c r="B3" s="279"/>
    </row>
    <row r="4" spans="1:2" x14ac:dyDescent="0.3">
      <c r="A4" s="177" t="s">
        <v>232</v>
      </c>
      <c r="B4" s="280" t="str">
        <f>'23CR pg. 1'!F8</f>
        <v xml:space="preserve">Township of Union Board of Education </v>
      </c>
    </row>
    <row r="5" spans="1:2" ht="17.25" thickBot="1" x14ac:dyDescent="0.35">
      <c r="A5" s="177" t="s">
        <v>233</v>
      </c>
      <c r="B5" s="280" t="str">
        <f>'23CR pg. 1'!B12</f>
        <v>Pomptonian Food Service</v>
      </c>
    </row>
    <row r="6" spans="1:2" ht="18" thickTop="1" thickBot="1" x14ac:dyDescent="0.35">
      <c r="A6" s="177" t="s">
        <v>234</v>
      </c>
      <c r="B6" s="281"/>
    </row>
    <row r="7" spans="1:2" ht="8.4499999999999993" customHeight="1" thickTop="1" x14ac:dyDescent="0.3">
      <c r="B7" s="279"/>
    </row>
    <row r="8" spans="1:2" x14ac:dyDescent="0.3">
      <c r="A8" s="181" t="s">
        <v>175</v>
      </c>
      <c r="B8" s="279"/>
    </row>
    <row r="9" spans="1:2" x14ac:dyDescent="0.3">
      <c r="A9" s="87" t="s">
        <v>235</v>
      </c>
      <c r="B9" s="282">
        <f>'23CR pg. 3'!C14</f>
        <v>787314</v>
      </c>
    </row>
    <row r="10" spans="1:2" x14ac:dyDescent="0.3">
      <c r="A10" s="87" t="s">
        <v>236</v>
      </c>
      <c r="B10" s="282">
        <f>'23CR pg. 3'!C20+'23CR pg. 3'!C25</f>
        <v>153560</v>
      </c>
    </row>
    <row r="11" spans="1:2" x14ac:dyDescent="0.3">
      <c r="A11" s="87" t="s">
        <v>237</v>
      </c>
      <c r="B11" s="282">
        <f>'23CR pg. 3'!C35</f>
        <v>7721</v>
      </c>
    </row>
    <row r="12" spans="1:2" x14ac:dyDescent="0.3">
      <c r="A12" s="87" t="s">
        <v>238</v>
      </c>
      <c r="B12" s="519">
        <f>'23CR pg. 2'!K37+'23CR pg. 2'!K31</f>
        <v>461728.02465116279</v>
      </c>
    </row>
    <row r="13" spans="1:2" x14ac:dyDescent="0.3">
      <c r="A13" s="87" t="s">
        <v>239</v>
      </c>
      <c r="B13" s="283">
        <f>B12/'23CR pg. 4'!A54</f>
        <v>98240.005244928252</v>
      </c>
    </row>
    <row r="14" spans="1:2" x14ac:dyDescent="0.3">
      <c r="A14" s="87" t="s">
        <v>112</v>
      </c>
      <c r="B14" s="428">
        <f>B9+B10+B11+B13</f>
        <v>1046835.0052449283</v>
      </c>
    </row>
    <row r="15" spans="1:2" ht="9.9499999999999993" customHeight="1" x14ac:dyDescent="0.3">
      <c r="B15" s="279"/>
    </row>
    <row r="16" spans="1:2" x14ac:dyDescent="0.3">
      <c r="A16" s="89" t="s">
        <v>240</v>
      </c>
      <c r="B16" s="285">
        <f>'23CR pg. 3'!L9</f>
        <v>0</v>
      </c>
    </row>
    <row r="17" spans="1:2" x14ac:dyDescent="0.3">
      <c r="A17" s="89" t="s">
        <v>241</v>
      </c>
      <c r="B17" s="285">
        <f>'23CR pg. 3'!L10</f>
        <v>0</v>
      </c>
    </row>
    <row r="18" spans="1:2" x14ac:dyDescent="0.3">
      <c r="A18" s="89" t="s">
        <v>242</v>
      </c>
      <c r="B18" s="285">
        <f>'23CR pg. 3'!L11</f>
        <v>0</v>
      </c>
    </row>
    <row r="19" spans="1:2" x14ac:dyDescent="0.3">
      <c r="A19" s="89" t="s">
        <v>243</v>
      </c>
      <c r="B19" s="285">
        <f>'23CR pg. 3'!L12</f>
        <v>0</v>
      </c>
    </row>
    <row r="20" spans="1:2" x14ac:dyDescent="0.3">
      <c r="A20" s="89" t="s">
        <v>244</v>
      </c>
      <c r="B20" s="429">
        <f>SUM(B16:B19)</f>
        <v>0</v>
      </c>
    </row>
    <row r="21" spans="1:2" ht="8.1" customHeight="1" x14ac:dyDescent="0.3">
      <c r="B21" s="279"/>
    </row>
    <row r="22" spans="1:2" x14ac:dyDescent="0.3">
      <c r="A22" s="90" t="s">
        <v>245</v>
      </c>
      <c r="B22" s="279">
        <f>'23CR pg. 3'!L17</f>
        <v>0</v>
      </c>
    </row>
    <row r="23" spans="1:2" x14ac:dyDescent="0.3">
      <c r="A23" s="90" t="s">
        <v>246</v>
      </c>
      <c r="B23" s="279">
        <f>'23CR pg. 3'!L18</f>
        <v>0</v>
      </c>
    </row>
    <row r="24" spans="1:2" x14ac:dyDescent="0.3">
      <c r="A24" s="90" t="s">
        <v>247</v>
      </c>
      <c r="B24" s="279">
        <f>'23CR pg. 3'!L19</f>
        <v>0</v>
      </c>
    </row>
    <row r="25" spans="1:2" x14ac:dyDescent="0.3">
      <c r="A25" s="90" t="s">
        <v>248</v>
      </c>
      <c r="B25" s="279">
        <f>'23CR pg. 3'!L20</f>
        <v>0</v>
      </c>
    </row>
    <row r="26" spans="1:2" x14ac:dyDescent="0.3">
      <c r="A26" s="90" t="s">
        <v>249</v>
      </c>
      <c r="B26" s="430">
        <f>SUM(B22:B25)</f>
        <v>0</v>
      </c>
    </row>
    <row r="27" spans="1:2" ht="6.6" customHeight="1" x14ac:dyDescent="0.3">
      <c r="B27" s="279"/>
    </row>
    <row r="28" spans="1:2" x14ac:dyDescent="0.3">
      <c r="A28" s="91" t="s">
        <v>250</v>
      </c>
      <c r="B28" s="519">
        <f>'23CR pg. 2'!T20</f>
        <v>0</v>
      </c>
    </row>
    <row r="29" spans="1:2" x14ac:dyDescent="0.3">
      <c r="A29" s="91" t="s">
        <v>283</v>
      </c>
      <c r="B29" s="519">
        <f>'23CR pg. 2'!T31</f>
        <v>27362.709999999995</v>
      </c>
    </row>
    <row r="30" spans="1:2" x14ac:dyDescent="0.3">
      <c r="B30" s="284"/>
    </row>
    <row r="31" spans="1:2" x14ac:dyDescent="0.3">
      <c r="A31" s="177" t="s">
        <v>251</v>
      </c>
      <c r="B31" s="428">
        <f>B14+B20+B26</f>
        <v>1046835.0052449283</v>
      </c>
    </row>
    <row r="32" spans="1:2" ht="9.6" customHeight="1" x14ac:dyDescent="0.3">
      <c r="B32" s="279"/>
    </row>
    <row r="33" spans="1:2" x14ac:dyDescent="0.3">
      <c r="A33" s="181" t="s">
        <v>176</v>
      </c>
      <c r="B33" s="279"/>
    </row>
    <row r="34" spans="1:2" x14ac:dyDescent="0.3">
      <c r="A34" s="177" t="s">
        <v>252</v>
      </c>
      <c r="B34" s="286">
        <f>'23CR pg. 5'!G11</f>
        <v>1655480.2346511628</v>
      </c>
    </row>
    <row r="35" spans="1:2" x14ac:dyDescent="0.3">
      <c r="A35" s="177" t="s">
        <v>253</v>
      </c>
      <c r="B35" s="286">
        <f>'23CR pg. 5'!G12</f>
        <v>2877823.0599999996</v>
      </c>
    </row>
    <row r="36" spans="1:2" x14ac:dyDescent="0.3">
      <c r="A36" s="177" t="s">
        <v>254</v>
      </c>
      <c r="B36" s="286">
        <f>'23CR pg. 5'!C13</f>
        <v>0</v>
      </c>
    </row>
    <row r="37" spans="1:2" x14ac:dyDescent="0.3">
      <c r="A37" s="177" t="s">
        <v>255</v>
      </c>
      <c r="B37" s="431">
        <f>B34+B35+B36</f>
        <v>4533303.2946511619</v>
      </c>
    </row>
    <row r="38" spans="1:2" ht="9" customHeight="1" x14ac:dyDescent="0.3">
      <c r="B38" s="279"/>
    </row>
    <row r="39" spans="1:2" x14ac:dyDescent="0.3">
      <c r="A39" s="181" t="s">
        <v>113</v>
      </c>
      <c r="B39" s="279"/>
    </row>
    <row r="40" spans="1:2" x14ac:dyDescent="0.3">
      <c r="A40" s="177" t="s">
        <v>256</v>
      </c>
      <c r="B40" s="286">
        <f>'23CR pg. 5'!G18</f>
        <v>1882199.207514117</v>
      </c>
    </row>
    <row r="41" spans="1:2" x14ac:dyDescent="0.3">
      <c r="A41" s="177" t="s">
        <v>257</v>
      </c>
      <c r="B41" s="286">
        <f>'23CR pg. 5'!G19</f>
        <v>1864538.3501197912</v>
      </c>
    </row>
    <row r="42" spans="1:2" x14ac:dyDescent="0.3">
      <c r="A42" s="177" t="s">
        <v>258</v>
      </c>
      <c r="B42" s="286">
        <f>'23CR pg. 5'!G20</f>
        <v>194612.36752320704</v>
      </c>
    </row>
    <row r="43" spans="1:2" x14ac:dyDescent="0.3">
      <c r="A43" s="177" t="s">
        <v>259</v>
      </c>
      <c r="B43" s="286">
        <f>'23CR pg. 5'!G21</f>
        <v>44317.454296818607</v>
      </c>
    </row>
    <row r="44" spans="1:2" x14ac:dyDescent="0.3">
      <c r="A44" s="177" t="s">
        <v>260</v>
      </c>
      <c r="B44" s="286">
        <f>'23CR pg. 5'!G22</f>
        <v>234892.21693101357</v>
      </c>
    </row>
    <row r="45" spans="1:2" x14ac:dyDescent="0.3">
      <c r="A45" s="177" t="s">
        <v>261</v>
      </c>
      <c r="B45" s="431">
        <f>'23CR pg. 5'!G24</f>
        <v>4220559.5963849481</v>
      </c>
    </row>
    <row r="46" spans="1:2" ht="10.5" customHeight="1" x14ac:dyDescent="0.3">
      <c r="B46" s="279"/>
    </row>
    <row r="47" spans="1:2" x14ac:dyDescent="0.3">
      <c r="A47" s="177" t="s">
        <v>262</v>
      </c>
      <c r="B47" s="516">
        <f>'23CR pg. 5'!G26</f>
        <v>312743.69826621469</v>
      </c>
    </row>
    <row r="48" spans="1:2" ht="33" customHeight="1" x14ac:dyDescent="0.3">
      <c r="A48" s="576" t="s">
        <v>263</v>
      </c>
      <c r="B48" s="517">
        <f>'23CR pg. 5'!C28</f>
        <v>0</v>
      </c>
    </row>
    <row r="49" spans="1:2" ht="44.45" customHeight="1" x14ac:dyDescent="0.3">
      <c r="A49" s="576" t="s">
        <v>264</v>
      </c>
      <c r="B49" s="516">
        <f>'23CR pg. 5'!G31</f>
        <v>127743.69826621469</v>
      </c>
    </row>
    <row r="50" spans="1:2" ht="9" customHeight="1" x14ac:dyDescent="0.3">
      <c r="B50" s="279"/>
    </row>
    <row r="51" spans="1:2" ht="17.25" thickBot="1" x14ac:dyDescent="0.35">
      <c r="A51" s="264" t="s">
        <v>265</v>
      </c>
      <c r="B51" s="518">
        <f>'23CR pg. 1'!D36+'23CR pg. 1'!J36</f>
        <v>225000</v>
      </c>
    </row>
  </sheetData>
  <sheetProtection algorithmName="SHA-512" hashValue="w0HIO79dfP3QoxNOVdUUd73BlGMu4nMXn+uN+fNUt24aanO9fGddvV39umkSJeZ9pmmrLiTaavJb22MCYdKLJA==" saltValue="M1LlG08PTBuXFEE3stzHuw==" spinCount="100000" sheet="1" formatColumns="0"/>
  <mergeCells count="1">
    <mergeCell ref="A1:A3"/>
  </mergeCells>
  <pageMargins left="0.25" right="0.25" top="0.75" bottom="0.25" header="0.5" footer="0"/>
  <pageSetup scale="89" orientation="portrait" r:id="rId1"/>
  <headerFooter>
    <oddHeader>&amp;CSFA - Copy and paste the numbers below into the Form 24 - Cost Comparison worksheet.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F74CF-E118-4EB1-849E-F7A4D49859E8}">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44995-3D8F-41F2-A8A2-C34A2851FA59}">
  <sheetPr>
    <pageSetUpPr fitToPage="1"/>
  </sheetPr>
  <dimension ref="A1:T52"/>
  <sheetViews>
    <sheetView topLeftCell="B12" zoomScale="120" zoomScaleNormal="120" workbookViewId="0">
      <selection activeCell="T31" sqref="T31"/>
    </sheetView>
  </sheetViews>
  <sheetFormatPr defaultRowHeight="15" x14ac:dyDescent="0.25"/>
  <cols>
    <col min="2" max="2" width="8.140625" customWidth="1"/>
    <col min="3" max="3" width="10.85546875" customWidth="1"/>
    <col min="4" max="4" width="8.42578125" customWidth="1"/>
    <col min="5" max="5" width="5.85546875" customWidth="1"/>
    <col min="8" max="8" width="3.5703125" customWidth="1"/>
    <col min="9" max="9" width="7.42578125" customWidth="1"/>
    <col min="10" max="10" width="2.85546875" customWidth="1"/>
    <col min="11" max="11" width="14.85546875" customWidth="1"/>
    <col min="12" max="12" width="6.140625" customWidth="1"/>
    <col min="13" max="13" width="4.42578125" customWidth="1"/>
    <col min="14" max="14" width="7.85546875" customWidth="1"/>
    <col min="15" max="15" width="6.140625" customWidth="1"/>
    <col min="16" max="16" width="2.5703125" customWidth="1"/>
    <col min="17" max="17" width="3.140625" customWidth="1"/>
    <col min="18" max="18" width="6" customWidth="1"/>
    <col min="19" max="19" width="2.85546875" customWidth="1"/>
    <col min="20" max="20" width="13.5703125" customWidth="1"/>
  </cols>
  <sheetData>
    <row r="1" spans="1:20" ht="15.75" thickBot="1" x14ac:dyDescent="0.3">
      <c r="A1" s="841" t="s">
        <v>0</v>
      </c>
      <c r="B1" s="842"/>
      <c r="C1" s="1"/>
      <c r="D1" s="1"/>
      <c r="E1" s="1"/>
      <c r="F1" s="1"/>
      <c r="G1" s="1"/>
      <c r="H1" s="1"/>
      <c r="I1" s="1"/>
      <c r="J1" s="1"/>
      <c r="K1" s="1"/>
      <c r="L1" s="12"/>
      <c r="M1" s="12"/>
      <c r="N1" s="835" t="s">
        <v>266</v>
      </c>
      <c r="O1" s="835"/>
      <c r="P1" s="835"/>
      <c r="Q1" s="835"/>
      <c r="R1" s="835"/>
      <c r="S1" s="835"/>
      <c r="T1" s="836"/>
    </row>
    <row r="2" spans="1:20" ht="19.5" thickTop="1" thickBot="1" x14ac:dyDescent="0.3">
      <c r="A2" s="13" t="s">
        <v>5</v>
      </c>
      <c r="B2" s="843" t="str">
        <f>'23CR pg. 1'!F8</f>
        <v xml:space="preserve">Township of Union Board of Education </v>
      </c>
      <c r="C2" s="844"/>
      <c r="D2" s="844"/>
      <c r="E2" s="844"/>
      <c r="F2" s="845"/>
      <c r="H2" s="846" t="s">
        <v>1</v>
      </c>
      <c r="I2" s="846"/>
      <c r="J2" s="846"/>
      <c r="N2" s="837" t="s">
        <v>295</v>
      </c>
      <c r="O2" s="837"/>
      <c r="P2" s="837"/>
      <c r="Q2" s="837"/>
      <c r="R2" s="837"/>
      <c r="S2" s="837"/>
      <c r="T2" s="838"/>
    </row>
    <row r="3" spans="1:20" ht="17.25" thickTop="1" thickBot="1" x14ac:dyDescent="0.3">
      <c r="A3" s="13" t="s">
        <v>44</v>
      </c>
      <c r="B3" s="843" t="str">
        <f>'23CR pg. 1'!B12</f>
        <v>Pomptonian Food Service</v>
      </c>
      <c r="C3" s="844"/>
      <c r="D3" s="844"/>
      <c r="E3" s="844"/>
      <c r="F3" s="845"/>
      <c r="N3" s="839"/>
      <c r="O3" s="839"/>
      <c r="P3" s="839"/>
      <c r="Q3" s="839"/>
      <c r="R3" s="839"/>
      <c r="S3" s="839"/>
      <c r="T3" s="840"/>
    </row>
    <row r="4" spans="1:20" ht="16.5" thickTop="1" x14ac:dyDescent="0.25">
      <c r="A4" s="832" t="s">
        <v>45</v>
      </c>
      <c r="B4" s="833"/>
      <c r="C4" s="833"/>
      <c r="D4" s="833"/>
      <c r="E4" s="833"/>
      <c r="F4" s="833"/>
      <c r="G4" s="833"/>
      <c r="H4" s="833"/>
      <c r="I4" s="833"/>
      <c r="J4" s="833"/>
      <c r="K4" s="833"/>
      <c r="L4" s="833"/>
      <c r="M4" s="833"/>
      <c r="N4" s="833"/>
      <c r="O4" s="833"/>
      <c r="P4" s="833"/>
      <c r="Q4" s="833"/>
      <c r="R4" s="833"/>
      <c r="S4" s="833"/>
      <c r="T4" s="834"/>
    </row>
    <row r="5" spans="1:20" ht="15.75" x14ac:dyDescent="0.25">
      <c r="A5" s="856" t="s">
        <v>46</v>
      </c>
      <c r="B5" s="857"/>
      <c r="C5" s="857"/>
      <c r="D5" s="857"/>
      <c r="E5" s="857"/>
      <c r="F5" s="857"/>
      <c r="G5" s="857"/>
      <c r="H5" s="857"/>
      <c r="I5" s="857"/>
      <c r="J5" s="857"/>
      <c r="K5" s="857"/>
      <c r="L5" s="857"/>
      <c r="M5" s="857"/>
      <c r="N5" s="857"/>
      <c r="O5" s="857"/>
      <c r="P5" s="857"/>
      <c r="Q5" s="857"/>
      <c r="R5" s="857"/>
      <c r="S5" s="857"/>
      <c r="T5" s="858"/>
    </row>
    <row r="6" spans="1:20" ht="16.5" thickBot="1" x14ac:dyDescent="0.3">
      <c r="A6" s="849" t="s">
        <v>47</v>
      </c>
      <c r="B6" s="850"/>
      <c r="C6" s="850"/>
      <c r="D6" s="850"/>
      <c r="E6" s="850"/>
      <c r="F6" s="850"/>
      <c r="G6" s="850"/>
      <c r="H6" s="850"/>
      <c r="I6" s="850"/>
      <c r="J6" s="850"/>
      <c r="K6" s="850"/>
      <c r="L6" s="479"/>
      <c r="M6" s="479"/>
      <c r="N6" s="479"/>
      <c r="O6" s="479"/>
      <c r="P6" s="479"/>
      <c r="Q6" s="479"/>
      <c r="R6" s="479"/>
      <c r="S6" s="479"/>
      <c r="T6" s="480"/>
    </row>
    <row r="7" spans="1:20" x14ac:dyDescent="0.25">
      <c r="A7" s="847" t="s">
        <v>48</v>
      </c>
      <c r="B7" s="848"/>
      <c r="C7" s="848"/>
      <c r="D7" s="848"/>
      <c r="E7" s="848"/>
      <c r="F7" s="848"/>
      <c r="G7" s="848"/>
      <c r="H7" s="848"/>
      <c r="I7" s="848"/>
      <c r="J7" s="848"/>
      <c r="K7" s="848"/>
      <c r="L7" s="853"/>
      <c r="M7" s="854"/>
      <c r="N7" s="854"/>
      <c r="O7" s="854"/>
      <c r="P7" s="854"/>
      <c r="Q7" s="854"/>
      <c r="R7" s="854"/>
      <c r="S7" s="854"/>
      <c r="T7" s="855"/>
    </row>
    <row r="8" spans="1:20" x14ac:dyDescent="0.25">
      <c r="A8" s="794"/>
      <c r="B8" s="795"/>
      <c r="C8" s="9" t="s">
        <v>49</v>
      </c>
      <c r="D8" s="9"/>
      <c r="E8" s="9"/>
      <c r="I8" s="796" t="s">
        <v>50</v>
      </c>
      <c r="L8" s="859"/>
      <c r="M8" s="860"/>
      <c r="N8" s="860"/>
      <c r="O8" s="860"/>
      <c r="P8" s="860"/>
      <c r="Q8" s="860"/>
      <c r="R8" s="860"/>
      <c r="S8" s="860"/>
      <c r="T8" s="861"/>
    </row>
    <row r="9" spans="1:20" ht="14.45" customHeight="1" x14ac:dyDescent="0.25">
      <c r="A9" s="13"/>
      <c r="B9" s="16"/>
      <c r="C9" s="9" t="s">
        <v>51</v>
      </c>
      <c r="D9" s="9"/>
      <c r="E9" s="9"/>
      <c r="F9" s="16"/>
      <c r="G9" s="16"/>
      <c r="H9" s="16"/>
      <c r="I9" s="796"/>
      <c r="J9" s="16"/>
      <c r="K9" s="16" t="s">
        <v>49</v>
      </c>
      <c r="L9" s="862"/>
      <c r="M9" s="860"/>
      <c r="N9" s="860"/>
      <c r="O9" s="860"/>
      <c r="P9" s="860"/>
      <c r="Q9" s="860"/>
      <c r="R9" s="860"/>
      <c r="S9" s="860"/>
      <c r="T9" s="861"/>
    </row>
    <row r="10" spans="1:20" x14ac:dyDescent="0.25">
      <c r="A10" s="13"/>
      <c r="B10" s="16"/>
      <c r="C10" s="640" t="s">
        <v>52</v>
      </c>
      <c r="D10" s="640"/>
      <c r="E10" s="640"/>
      <c r="F10" s="16"/>
      <c r="G10" s="16"/>
      <c r="H10" s="16"/>
      <c r="I10" s="796"/>
      <c r="J10" s="16"/>
      <c r="K10" s="17" t="s">
        <v>53</v>
      </c>
      <c r="L10" s="862"/>
      <c r="M10" s="860"/>
      <c r="N10" s="860"/>
      <c r="O10" s="860"/>
      <c r="P10" s="860"/>
      <c r="Q10" s="860"/>
      <c r="R10" s="860"/>
      <c r="S10" s="860"/>
      <c r="T10" s="861"/>
    </row>
    <row r="11" spans="1:20" x14ac:dyDescent="0.25">
      <c r="A11" s="14"/>
      <c r="L11" s="682"/>
      <c r="M11" s="681"/>
      <c r="N11" s="681"/>
      <c r="O11" s="681"/>
      <c r="P11" s="681"/>
      <c r="Q11" s="681"/>
      <c r="R11" s="681"/>
      <c r="S11" s="681"/>
      <c r="T11" s="676"/>
    </row>
    <row r="12" spans="1:20" ht="16.5" x14ac:dyDescent="0.3">
      <c r="A12" s="31" t="s">
        <v>54</v>
      </c>
      <c r="B12" t="s">
        <v>55</v>
      </c>
      <c r="C12" s="700">
        <v>147951</v>
      </c>
      <c r="D12" s="680" t="s">
        <v>277</v>
      </c>
      <c r="E12" s="292">
        <v>12393</v>
      </c>
      <c r="F12" s="7" t="s">
        <v>56</v>
      </c>
      <c r="G12" s="7"/>
      <c r="H12" s="638" t="s">
        <v>57</v>
      </c>
      <c r="I12" s="293">
        <v>3.4499999999999997</v>
      </c>
      <c r="J12" s="55" t="s">
        <v>58</v>
      </c>
      <c r="K12" s="291">
        <f>(C12-E12)*I12</f>
        <v>467675.1</v>
      </c>
      <c r="L12" s="785" t="s">
        <v>282</v>
      </c>
      <c r="M12" s="786"/>
      <c r="N12" s="786"/>
      <c r="O12" s="786"/>
      <c r="P12" s="786"/>
      <c r="Q12" s="786"/>
      <c r="R12" s="786"/>
      <c r="S12" s="786"/>
      <c r="T12" s="787"/>
    </row>
    <row r="13" spans="1:20" ht="14.45" customHeight="1" x14ac:dyDescent="0.3">
      <c r="A13" s="31" t="s">
        <v>54</v>
      </c>
      <c r="B13" t="s">
        <v>55</v>
      </c>
      <c r="C13" s="700">
        <v>82433</v>
      </c>
      <c r="D13" s="680" t="s">
        <v>277</v>
      </c>
      <c r="E13" s="292">
        <v>5916</v>
      </c>
      <c r="F13" s="7" t="s">
        <v>59</v>
      </c>
      <c r="G13" s="7"/>
      <c r="H13" s="638" t="s">
        <v>57</v>
      </c>
      <c r="I13" s="293">
        <v>3.6999999999999997</v>
      </c>
      <c r="J13" s="638" t="s">
        <v>58</v>
      </c>
      <c r="K13" s="291">
        <f t="shared" ref="K13:K14" si="0">(C13-E13)*I13</f>
        <v>283112.89999999997</v>
      </c>
      <c r="L13" s="788"/>
      <c r="M13" s="789"/>
      <c r="N13" s="789"/>
      <c r="O13" s="789"/>
      <c r="P13" s="789"/>
      <c r="Q13" s="789"/>
      <c r="R13" s="789"/>
      <c r="S13" s="789"/>
      <c r="T13" s="790"/>
    </row>
    <row r="14" spans="1:20" ht="16.5" x14ac:dyDescent="0.3">
      <c r="A14" s="31" t="s">
        <v>54</v>
      </c>
      <c r="B14" t="s">
        <v>60</v>
      </c>
      <c r="C14" s="700">
        <v>93053</v>
      </c>
      <c r="D14" s="680" t="s">
        <v>277</v>
      </c>
      <c r="E14" s="292">
        <v>8751</v>
      </c>
      <c r="F14" s="7" t="s">
        <v>61</v>
      </c>
      <c r="G14" s="7"/>
      <c r="H14" s="638" t="s">
        <v>57</v>
      </c>
      <c r="I14" s="683">
        <v>3.6999999999999997</v>
      </c>
      <c r="J14" s="638" t="s">
        <v>58</v>
      </c>
      <c r="K14" s="684">
        <f t="shared" si="0"/>
        <v>311917.39999999997</v>
      </c>
      <c r="L14" s="788"/>
      <c r="M14" s="789"/>
      <c r="N14" s="789"/>
      <c r="O14" s="789"/>
      <c r="P14" s="789"/>
      <c r="Q14" s="789"/>
      <c r="R14" s="789"/>
      <c r="S14" s="789"/>
      <c r="T14" s="790"/>
    </row>
    <row r="15" spans="1:20" ht="16.5" x14ac:dyDescent="0.3">
      <c r="A15" s="14" t="s">
        <v>54</v>
      </c>
      <c r="B15" t="s">
        <v>62</v>
      </c>
      <c r="C15" s="292">
        <v>68814</v>
      </c>
      <c r="D15" s="678"/>
      <c r="E15" s="678"/>
      <c r="F15" s="7" t="s">
        <v>63</v>
      </c>
      <c r="G15" s="7"/>
      <c r="H15" s="686"/>
      <c r="I15" s="556"/>
      <c r="J15" s="687"/>
      <c r="K15" s="688"/>
      <c r="L15" s="791"/>
      <c r="M15" s="792"/>
      <c r="N15" s="792"/>
      <c r="O15" s="792"/>
      <c r="P15" s="792"/>
      <c r="Q15" s="792"/>
      <c r="R15" s="792"/>
      <c r="S15" s="792"/>
      <c r="T15" s="793"/>
    </row>
    <row r="16" spans="1:20" ht="16.5" x14ac:dyDescent="0.3">
      <c r="A16" s="14" t="s">
        <v>54</v>
      </c>
      <c r="B16" t="s">
        <v>64</v>
      </c>
      <c r="C16" s="292">
        <v>395063</v>
      </c>
      <c r="D16" s="678"/>
      <c r="E16" s="678"/>
      <c r="F16" s="7" t="s">
        <v>63</v>
      </c>
      <c r="G16" s="7"/>
      <c r="H16" s="689"/>
      <c r="I16" s="685"/>
      <c r="J16" s="298"/>
      <c r="K16" s="690"/>
      <c r="L16" s="851" t="s">
        <v>65</v>
      </c>
      <c r="M16" s="851"/>
      <c r="N16" s="851"/>
      <c r="O16" s="851"/>
      <c r="P16" s="851"/>
      <c r="Q16" s="851"/>
      <c r="R16" s="851"/>
      <c r="S16" s="851"/>
      <c r="T16" s="852"/>
    </row>
    <row r="17" spans="1:20" ht="16.5" x14ac:dyDescent="0.3">
      <c r="A17" s="14" t="s">
        <v>54</v>
      </c>
      <c r="B17" t="s">
        <v>66</v>
      </c>
      <c r="C17" s="623">
        <f>C12+C13+C14+C15+C16</f>
        <v>787314</v>
      </c>
      <c r="D17" s="679"/>
      <c r="E17" s="679"/>
      <c r="F17" s="7"/>
      <c r="G17" s="7"/>
      <c r="H17" s="691"/>
      <c r="I17" s="692"/>
      <c r="J17" s="693"/>
      <c r="K17" s="694"/>
      <c r="L17" s="645"/>
      <c r="M17" s="645"/>
      <c r="N17" s="645"/>
      <c r="O17" s="645"/>
      <c r="P17" s="645"/>
      <c r="Q17" s="645"/>
      <c r="R17" s="645"/>
      <c r="S17" s="645"/>
      <c r="T17" s="646"/>
    </row>
    <row r="18" spans="1:20" ht="9.9499999999999993" customHeight="1" x14ac:dyDescent="0.3">
      <c r="A18" s="14"/>
      <c r="C18" s="346"/>
      <c r="D18" s="346"/>
      <c r="E18" s="346"/>
      <c r="F18" s="7"/>
      <c r="G18" s="7"/>
      <c r="H18" s="638"/>
      <c r="I18" s="266"/>
      <c r="J18" s="20"/>
      <c r="K18" s="266"/>
      <c r="L18" s="798" t="s">
        <v>67</v>
      </c>
      <c r="M18" s="799"/>
      <c r="N18" s="799"/>
      <c r="O18" s="799"/>
      <c r="P18" s="799"/>
      <c r="Q18" s="799"/>
      <c r="R18" s="799"/>
      <c r="S18" s="799"/>
      <c r="T18" s="800"/>
    </row>
    <row r="19" spans="1:20" ht="16.5" x14ac:dyDescent="0.3">
      <c r="A19" s="14" t="s">
        <v>68</v>
      </c>
      <c r="B19" t="s">
        <v>55</v>
      </c>
      <c r="C19" s="700">
        <v>21042</v>
      </c>
      <c r="D19" s="680" t="s">
        <v>277</v>
      </c>
      <c r="E19" s="292">
        <v>1602</v>
      </c>
      <c r="F19" s="7" t="s">
        <v>56</v>
      </c>
      <c r="G19" s="7"/>
      <c r="H19" s="638" t="s">
        <v>57</v>
      </c>
      <c r="I19" s="293">
        <v>2.65</v>
      </c>
      <c r="J19" s="638" t="s">
        <v>58</v>
      </c>
      <c r="K19" s="291">
        <f t="shared" ref="K19:K21" si="1">(C19-E19)*I19</f>
        <v>51516</v>
      </c>
      <c r="L19" s="798"/>
      <c r="M19" s="799"/>
      <c r="N19" s="799"/>
      <c r="O19" s="799"/>
      <c r="P19" s="799"/>
      <c r="Q19" s="799"/>
      <c r="R19" s="799"/>
      <c r="S19" s="799"/>
      <c r="T19" s="800"/>
    </row>
    <row r="20" spans="1:20" ht="15.95" customHeight="1" x14ac:dyDescent="0.3">
      <c r="A20" s="14" t="s">
        <v>68</v>
      </c>
      <c r="B20" t="s">
        <v>55</v>
      </c>
      <c r="C20" s="700">
        <v>8306</v>
      </c>
      <c r="D20" s="680" t="s">
        <v>277</v>
      </c>
      <c r="E20" s="292">
        <v>806</v>
      </c>
      <c r="F20" s="7" t="s">
        <v>59</v>
      </c>
      <c r="G20" s="7"/>
      <c r="H20" s="638" t="s">
        <v>57</v>
      </c>
      <c r="I20" s="293">
        <v>2.9</v>
      </c>
      <c r="J20" s="638" t="s">
        <v>58</v>
      </c>
      <c r="K20" s="291">
        <f t="shared" si="1"/>
        <v>21750</v>
      </c>
      <c r="L20" s="804" t="s">
        <v>69</v>
      </c>
      <c r="M20" s="805"/>
      <c r="N20" s="805"/>
      <c r="O20" s="805"/>
      <c r="P20" s="805"/>
      <c r="Q20" s="805"/>
      <c r="T20" s="302">
        <v>0</v>
      </c>
    </row>
    <row r="21" spans="1:20" ht="16.5" x14ac:dyDescent="0.3">
      <c r="A21" s="14" t="s">
        <v>68</v>
      </c>
      <c r="B21" t="s">
        <v>55</v>
      </c>
      <c r="C21" s="700">
        <v>10668</v>
      </c>
      <c r="D21" s="680" t="s">
        <v>277</v>
      </c>
      <c r="E21" s="292">
        <v>179</v>
      </c>
      <c r="F21" s="7" t="s">
        <v>61</v>
      </c>
      <c r="G21" s="7"/>
      <c r="H21" s="638" t="s">
        <v>57</v>
      </c>
      <c r="I21" s="293">
        <v>2.9</v>
      </c>
      <c r="J21" s="638" t="s">
        <v>58</v>
      </c>
      <c r="K21" s="291">
        <f t="shared" si="1"/>
        <v>30418.1</v>
      </c>
      <c r="L21" s="27"/>
      <c r="T21" s="201"/>
    </row>
    <row r="22" spans="1:20" ht="16.5" x14ac:dyDescent="0.3">
      <c r="A22" s="14" t="s">
        <v>68</v>
      </c>
      <c r="B22" t="s">
        <v>62</v>
      </c>
      <c r="C22" s="292">
        <v>19206</v>
      </c>
      <c r="D22" s="678"/>
      <c r="E22" s="678"/>
      <c r="F22" s="7" t="s">
        <v>63</v>
      </c>
      <c r="G22" s="7"/>
      <c r="H22" s="297"/>
      <c r="I22" s="662"/>
      <c r="J22" s="298"/>
      <c r="K22" s="661"/>
      <c r="M22" t="s">
        <v>273</v>
      </c>
      <c r="T22" s="8"/>
    </row>
    <row r="23" spans="1:20" ht="16.5" x14ac:dyDescent="0.3">
      <c r="A23" s="14" t="s">
        <v>68</v>
      </c>
      <c r="B23" t="s">
        <v>64</v>
      </c>
      <c r="C23" s="292">
        <v>94338</v>
      </c>
      <c r="D23" s="678"/>
      <c r="E23" s="678"/>
      <c r="F23" s="7" t="s">
        <v>63</v>
      </c>
      <c r="G23" s="7"/>
      <c r="H23" s="297"/>
      <c r="I23" s="299"/>
      <c r="J23" s="298"/>
      <c r="K23" s="300"/>
      <c r="L23" s="641"/>
      <c r="M23">
        <v>1</v>
      </c>
      <c r="N23" s="820"/>
      <c r="O23" s="821"/>
      <c r="P23" s="821"/>
      <c r="Q23" s="821"/>
      <c r="R23" s="822"/>
      <c r="S23" s="644"/>
      <c r="T23" s="265"/>
    </row>
    <row r="24" spans="1:20" ht="16.5" x14ac:dyDescent="0.3">
      <c r="A24" s="14" t="s">
        <v>68</v>
      </c>
      <c r="B24" t="s">
        <v>66</v>
      </c>
      <c r="C24" s="623">
        <f>C19+C20+C21+C22+C23</f>
        <v>153560</v>
      </c>
      <c r="D24" s="679"/>
      <c r="E24" s="679"/>
      <c r="F24" s="7"/>
      <c r="G24" s="7"/>
      <c r="H24" s="297"/>
      <c r="I24" s="299"/>
      <c r="J24" s="298"/>
      <c r="K24" s="300"/>
      <c r="M24" s="675">
        <v>2</v>
      </c>
      <c r="N24" s="820"/>
      <c r="O24" s="821"/>
      <c r="P24" s="821"/>
      <c r="Q24" s="821"/>
      <c r="R24" s="822"/>
      <c r="T24" s="8"/>
    </row>
    <row r="25" spans="1:20" ht="6.95" customHeight="1" x14ac:dyDescent="0.3">
      <c r="A25" s="14"/>
      <c r="C25" s="346"/>
      <c r="D25" s="346"/>
      <c r="E25" s="346"/>
      <c r="F25" s="7"/>
      <c r="G25" s="7"/>
      <c r="H25" s="638"/>
      <c r="I25" s="347"/>
      <c r="J25" s="20"/>
      <c r="K25" s="200"/>
      <c r="L25" s="27"/>
      <c r="M25" s="830">
        <v>3</v>
      </c>
      <c r="N25" s="829"/>
      <c r="O25" s="829"/>
      <c r="P25" s="829"/>
      <c r="Q25" s="829"/>
      <c r="R25" s="829"/>
      <c r="T25" s="8"/>
    </row>
    <row r="26" spans="1:20" ht="16.5" x14ac:dyDescent="0.3">
      <c r="A26" s="14" t="s">
        <v>71</v>
      </c>
      <c r="B26" t="s">
        <v>55</v>
      </c>
      <c r="C26" s="292">
        <v>2236</v>
      </c>
      <c r="D26" s="678"/>
      <c r="E26" s="678"/>
      <c r="F26" s="7" t="s">
        <v>63</v>
      </c>
      <c r="G26" s="7"/>
      <c r="H26" s="638" t="s">
        <v>57</v>
      </c>
      <c r="I26" s="295">
        <v>0</v>
      </c>
      <c r="J26" s="20" t="s">
        <v>58</v>
      </c>
      <c r="K26" s="294">
        <f>C26*I26</f>
        <v>0</v>
      </c>
      <c r="M26" s="830"/>
      <c r="N26" s="829"/>
      <c r="O26" s="829"/>
      <c r="P26" s="829"/>
      <c r="Q26" s="829"/>
      <c r="R26" s="829"/>
    </row>
    <row r="27" spans="1:20" ht="16.5" x14ac:dyDescent="0.3">
      <c r="A27" s="14" t="s">
        <v>71</v>
      </c>
      <c r="B27" t="s">
        <v>62</v>
      </c>
      <c r="C27" s="292">
        <v>662</v>
      </c>
      <c r="D27" s="678"/>
      <c r="E27" s="678"/>
      <c r="F27" s="7" t="s">
        <v>63</v>
      </c>
      <c r="G27" s="7"/>
      <c r="H27" s="638" t="s">
        <v>57</v>
      </c>
      <c r="I27" s="295">
        <v>0</v>
      </c>
      <c r="J27" s="20" t="s">
        <v>58</v>
      </c>
      <c r="K27" s="294">
        <f>C27*I27</f>
        <v>0</v>
      </c>
      <c r="L27" s="27"/>
      <c r="T27" s="201"/>
    </row>
    <row r="28" spans="1:20" ht="16.5" customHeight="1" x14ac:dyDescent="0.3">
      <c r="A28" s="14" t="s">
        <v>71</v>
      </c>
      <c r="B28" t="s">
        <v>64</v>
      </c>
      <c r="C28" s="292">
        <v>4823</v>
      </c>
      <c r="D28" s="678"/>
      <c r="E28" s="678"/>
      <c r="F28" s="7" t="s">
        <v>63</v>
      </c>
      <c r="G28" s="7"/>
      <c r="H28" s="297"/>
      <c r="I28" s="301"/>
      <c r="J28" s="298"/>
      <c r="K28" s="300"/>
      <c r="L28" s="27"/>
      <c r="T28" s="201"/>
    </row>
    <row r="29" spans="1:20" ht="16.5" customHeight="1" x14ac:dyDescent="0.3">
      <c r="A29" s="14" t="s">
        <v>71</v>
      </c>
      <c r="B29" t="s">
        <v>66</v>
      </c>
      <c r="C29" s="623">
        <f>SUM(C26:C28)</f>
        <v>7721</v>
      </c>
      <c r="D29" s="679"/>
      <c r="E29" s="679"/>
      <c r="F29" s="7"/>
      <c r="G29" s="7"/>
      <c r="H29" s="297"/>
      <c r="I29" s="301"/>
      <c r="J29" s="298"/>
      <c r="K29" s="300"/>
      <c r="L29" s="831" t="s">
        <v>70</v>
      </c>
      <c r="M29" s="809"/>
      <c r="N29" s="809"/>
      <c r="O29" s="809"/>
      <c r="P29" s="809"/>
      <c r="Q29" s="809"/>
      <c r="R29" s="809"/>
      <c r="S29" s="809"/>
      <c r="T29" s="810"/>
    </row>
    <row r="30" spans="1:20" ht="6.6" customHeight="1" x14ac:dyDescent="0.3">
      <c r="A30" s="14"/>
      <c r="C30" s="292"/>
      <c r="D30" s="678"/>
      <c r="E30" s="678"/>
      <c r="F30" s="7"/>
      <c r="G30" s="7"/>
      <c r="H30" s="204"/>
      <c r="I30" s="296"/>
      <c r="J30" s="205"/>
      <c r="K30" s="206"/>
      <c r="L30" s="27"/>
      <c r="T30" s="201"/>
    </row>
    <row r="31" spans="1:20" ht="16.5" x14ac:dyDescent="0.3">
      <c r="A31" s="14" t="s">
        <v>73</v>
      </c>
      <c r="B31" t="s">
        <v>55</v>
      </c>
      <c r="C31" s="292">
        <v>0</v>
      </c>
      <c r="D31" s="678"/>
      <c r="E31" s="678"/>
      <c r="F31" s="7" t="s">
        <v>63</v>
      </c>
      <c r="G31" s="7"/>
      <c r="H31" s="638" t="s">
        <v>57</v>
      </c>
      <c r="I31" s="295">
        <v>0</v>
      </c>
      <c r="J31" s="20" t="s">
        <v>58</v>
      </c>
      <c r="K31" s="294">
        <f>C31*I31</f>
        <v>0</v>
      </c>
      <c r="L31" s="783" t="s">
        <v>72</v>
      </c>
      <c r="M31" s="784"/>
      <c r="N31" s="784"/>
      <c r="O31" s="784"/>
      <c r="P31" s="784"/>
      <c r="Q31" s="784"/>
      <c r="S31" s="557"/>
      <c r="T31" s="302">
        <v>27362.709999999995</v>
      </c>
    </row>
    <row r="32" spans="1:20" ht="15.95" customHeight="1" thickBot="1" x14ac:dyDescent="0.35">
      <c r="A32" s="14" t="s">
        <v>74</v>
      </c>
      <c r="B32" t="s">
        <v>64</v>
      </c>
      <c r="C32" s="292">
        <v>0</v>
      </c>
      <c r="D32" s="678"/>
      <c r="E32" s="678"/>
      <c r="F32" s="7" t="s">
        <v>63</v>
      </c>
      <c r="G32" s="7"/>
      <c r="H32" s="198"/>
      <c r="I32" s="203"/>
      <c r="J32" s="199"/>
      <c r="K32" s="300"/>
      <c r="L32" s="643"/>
      <c r="M32" s="644"/>
      <c r="N32" s="644"/>
      <c r="O32" s="644"/>
      <c r="P32" s="644"/>
      <c r="T32" s="202"/>
    </row>
    <row r="33" spans="1:20" ht="30.95" customHeight="1" thickBot="1" x14ac:dyDescent="0.3">
      <c r="A33" s="823" t="s">
        <v>75</v>
      </c>
      <c r="B33" s="824"/>
      <c r="C33" s="824"/>
      <c r="D33" s="677"/>
      <c r="E33" s="677"/>
      <c r="F33" s="7"/>
      <c r="G33" s="7"/>
      <c r="H33" s="638"/>
      <c r="I33" s="10"/>
      <c r="J33" s="20"/>
      <c r="K33" s="453">
        <f>K12+K13+K14+K15+K19+K20+K21+K22+K26+K27+K31</f>
        <v>1166389.5</v>
      </c>
      <c r="L33" s="643"/>
      <c r="M33" s="644"/>
      <c r="N33" s="644"/>
      <c r="O33" s="808" t="s">
        <v>76</v>
      </c>
      <c r="P33" s="808"/>
      <c r="Q33" s="808"/>
      <c r="R33" s="808"/>
      <c r="S33" s="808"/>
      <c r="T33" s="581">
        <f>K33+K37+T20+T31</f>
        <v>1655480.2346511628</v>
      </c>
    </row>
    <row r="34" spans="1:20" ht="14.1" customHeight="1" x14ac:dyDescent="0.25">
      <c r="A34" s="14"/>
      <c r="C34" s="18"/>
      <c r="D34" s="18"/>
      <c r="E34" s="18"/>
      <c r="F34" s="7"/>
      <c r="G34" s="7"/>
      <c r="H34" s="638"/>
      <c r="I34" s="10"/>
      <c r="J34" s="20"/>
      <c r="K34" s="28"/>
      <c r="L34" s="659"/>
      <c r="M34" s="660"/>
      <c r="N34" s="660"/>
      <c r="O34" s="660"/>
      <c r="P34" s="660"/>
      <c r="Q34" s="660"/>
      <c r="T34" s="8"/>
    </row>
    <row r="35" spans="1:20" ht="15.75" thickBot="1" x14ac:dyDescent="0.3">
      <c r="A35" s="806" t="s">
        <v>77</v>
      </c>
      <c r="B35" s="805"/>
      <c r="C35" s="805"/>
      <c r="D35" s="805"/>
      <c r="E35" s="805"/>
      <c r="F35" s="805"/>
      <c r="G35" s="805"/>
      <c r="H35" s="805"/>
      <c r="I35" s="805"/>
      <c r="J35" s="805"/>
      <c r="K35" s="807"/>
      <c r="L35" s="558"/>
      <c r="O35" s="809"/>
      <c r="P35" s="809"/>
      <c r="Q35" s="809"/>
      <c r="R35" s="809"/>
      <c r="S35" s="809"/>
      <c r="T35" s="810"/>
    </row>
    <row r="36" spans="1:20" ht="15" customHeight="1" thickBot="1" x14ac:dyDescent="0.3">
      <c r="A36" s="14"/>
      <c r="C36" s="7"/>
      <c r="D36" s="7"/>
      <c r="E36" s="7"/>
      <c r="F36" s="7"/>
      <c r="G36" s="7"/>
      <c r="H36" s="638"/>
      <c r="I36" s="7"/>
      <c r="J36" s="20"/>
      <c r="K36" s="29"/>
      <c r="L36" s="811"/>
      <c r="M36" s="812"/>
      <c r="N36" s="812"/>
      <c r="O36" s="812"/>
      <c r="P36" s="812"/>
      <c r="Q36" s="812"/>
      <c r="R36" s="812"/>
      <c r="S36" s="812"/>
      <c r="T36" s="813"/>
    </row>
    <row r="37" spans="1:20" ht="17.25" thickBot="1" x14ac:dyDescent="0.35">
      <c r="A37" s="825" t="s">
        <v>78</v>
      </c>
      <c r="B37" s="826"/>
      <c r="C37" s="826"/>
      <c r="D37" s="826"/>
      <c r="E37" s="826"/>
      <c r="F37" s="826"/>
      <c r="G37" s="826"/>
      <c r="H37" s="638"/>
      <c r="I37" s="781" t="s">
        <v>79</v>
      </c>
      <c r="J37" s="638"/>
      <c r="K37" s="303">
        <v>461728.02465116279</v>
      </c>
      <c r="L37" s="814"/>
      <c r="M37" s="815"/>
      <c r="N37" s="815"/>
      <c r="O37" s="815"/>
      <c r="P37" s="815"/>
      <c r="Q37" s="815"/>
      <c r="R37" s="815"/>
      <c r="S37" s="815"/>
      <c r="T37" s="816"/>
    </row>
    <row r="38" spans="1:20" ht="15.75" thickBot="1" x14ac:dyDescent="0.3">
      <c r="A38" s="827"/>
      <c r="B38" s="828"/>
      <c r="C38" s="828"/>
      <c r="D38" s="828"/>
      <c r="E38" s="828"/>
      <c r="F38" s="828"/>
      <c r="G38" s="828"/>
      <c r="H38" s="481"/>
      <c r="I38" s="782"/>
      <c r="J38" s="481"/>
      <c r="K38" s="482"/>
      <c r="L38" s="817"/>
      <c r="M38" s="818"/>
      <c r="N38" s="818"/>
      <c r="O38" s="818"/>
      <c r="P38" s="818"/>
      <c r="Q38" s="818"/>
      <c r="R38" s="818"/>
      <c r="S38" s="818"/>
      <c r="T38" s="819"/>
    </row>
    <row r="40" spans="1:20" x14ac:dyDescent="0.25">
      <c r="A40" s="21"/>
      <c r="B40" s="801"/>
      <c r="C40" s="801"/>
      <c r="D40" s="801"/>
      <c r="E40" s="801"/>
      <c r="F40" s="801"/>
      <c r="G40" s="801"/>
      <c r="I40" s="15"/>
      <c r="L40" s="21"/>
    </row>
    <row r="41" spans="1:20" x14ac:dyDescent="0.25">
      <c r="A41" s="21"/>
      <c r="K41" s="478"/>
      <c r="L41" s="21"/>
    </row>
    <row r="42" spans="1:20" x14ac:dyDescent="0.25">
      <c r="B42" s="802"/>
      <c r="C42" s="803"/>
      <c r="D42" s="803"/>
      <c r="E42" s="803"/>
      <c r="F42" s="803"/>
      <c r="G42" s="803"/>
      <c r="I42" s="15"/>
      <c r="L42" s="21"/>
    </row>
    <row r="43" spans="1:20" x14ac:dyDescent="0.25">
      <c r="B43" s="797"/>
      <c r="C43" s="797"/>
      <c r="D43" s="797"/>
      <c r="E43" s="797"/>
      <c r="F43" s="797"/>
      <c r="G43" s="797"/>
    </row>
    <row r="44" spans="1:20" x14ac:dyDescent="0.25">
      <c r="A44" s="17"/>
      <c r="N44" s="712"/>
    </row>
    <row r="46" spans="1:20" x14ac:dyDescent="0.25">
      <c r="A46" s="21"/>
      <c r="C46" s="11"/>
      <c r="D46" s="11"/>
      <c r="E46" s="11"/>
      <c r="H46" s="644"/>
      <c r="I46" s="10"/>
      <c r="J46" s="644"/>
      <c r="K46" s="19"/>
    </row>
    <row r="47" spans="1:20" x14ac:dyDescent="0.25">
      <c r="C47" s="11"/>
      <c r="D47" s="11"/>
      <c r="E47" s="11"/>
      <c r="H47" s="644"/>
      <c r="I47" s="10"/>
      <c r="J47" s="644"/>
      <c r="K47" s="19"/>
    </row>
    <row r="48" spans="1:20" x14ac:dyDescent="0.25">
      <c r="C48" s="11"/>
      <c r="D48" s="11"/>
      <c r="E48" s="11"/>
      <c r="H48" s="644"/>
      <c r="I48" s="10"/>
      <c r="J48" s="644"/>
      <c r="K48" s="19"/>
    </row>
    <row r="49" spans="1:12" x14ac:dyDescent="0.25">
      <c r="C49" s="23"/>
      <c r="D49" s="23"/>
      <c r="E49" s="23"/>
      <c r="H49" s="644"/>
      <c r="I49" s="24"/>
      <c r="J49" s="644"/>
      <c r="K49" s="24"/>
    </row>
    <row r="50" spans="1:12" x14ac:dyDescent="0.25">
      <c r="C50" s="11"/>
      <c r="D50" s="11"/>
      <c r="E50" s="11"/>
      <c r="H50" s="644"/>
      <c r="I50" s="10"/>
      <c r="J50" s="25"/>
      <c r="K50" s="19"/>
    </row>
    <row r="52" spans="1:12" x14ac:dyDescent="0.25">
      <c r="A52" s="21"/>
      <c r="I52" s="15"/>
      <c r="K52" s="22"/>
      <c r="L52" s="21"/>
    </row>
  </sheetData>
  <sheetProtection algorithmName="SHA-512" hashValue="BzlXxdDXDA3NSIEJpkqcxCDO/nwkWsWfs8KiyYaff644JV4dIywHkgKuftQ531+zwJzQd6Q842E2WmNxO7gfcQ==" saltValue="olUbNlgvjtbaQdSD4RC2bA==" spinCount="100000" sheet="1" formatColumns="0"/>
  <mergeCells count="35">
    <mergeCell ref="A7:K7"/>
    <mergeCell ref="A6:K6"/>
    <mergeCell ref="L16:T16"/>
    <mergeCell ref="L7:T7"/>
    <mergeCell ref="A5:T5"/>
    <mergeCell ref="L8:T10"/>
    <mergeCell ref="A4:T4"/>
    <mergeCell ref="N1:T1"/>
    <mergeCell ref="N2:T2"/>
    <mergeCell ref="N3:T3"/>
    <mergeCell ref="A1:B1"/>
    <mergeCell ref="B2:F2"/>
    <mergeCell ref="H2:J2"/>
    <mergeCell ref="B3:F3"/>
    <mergeCell ref="B43:G43"/>
    <mergeCell ref="L18:T19"/>
    <mergeCell ref="B40:G40"/>
    <mergeCell ref="B42:G42"/>
    <mergeCell ref="L20:Q20"/>
    <mergeCell ref="A35:K35"/>
    <mergeCell ref="O33:S33"/>
    <mergeCell ref="O35:T35"/>
    <mergeCell ref="L36:T38"/>
    <mergeCell ref="N23:R23"/>
    <mergeCell ref="N24:R24"/>
    <mergeCell ref="A33:C33"/>
    <mergeCell ref="A37:G38"/>
    <mergeCell ref="N25:R26"/>
    <mergeCell ref="M25:M26"/>
    <mergeCell ref="L29:T29"/>
    <mergeCell ref="I37:I38"/>
    <mergeCell ref="L31:Q31"/>
    <mergeCell ref="L12:T15"/>
    <mergeCell ref="A8:B8"/>
    <mergeCell ref="I8:I10"/>
  </mergeCells>
  <pageMargins left="0.7" right="0.7" top="0.75" bottom="0.75" header="0.3" footer="0.3"/>
  <pageSetup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41E5E-75F6-4861-A866-F948BD110E5B}">
  <sheetPr>
    <pageSetUpPr fitToPage="1"/>
  </sheetPr>
  <dimension ref="A1:Q46"/>
  <sheetViews>
    <sheetView zoomScale="130" zoomScaleNormal="130" workbookViewId="0">
      <selection activeCell="C22" sqref="C22:C24"/>
    </sheetView>
  </sheetViews>
  <sheetFormatPr defaultRowHeight="15" x14ac:dyDescent="0.25"/>
  <cols>
    <col min="1" max="1" width="9.85546875" style="32" customWidth="1"/>
    <col min="2" max="2" width="7.42578125" style="32" customWidth="1"/>
    <col min="3" max="3" width="10.140625" customWidth="1"/>
    <col min="4" max="4" width="7.85546875" style="32" customWidth="1"/>
    <col min="5" max="5" width="2.85546875" customWidth="1"/>
    <col min="6" max="6" width="9.42578125" bestFit="1" customWidth="1"/>
    <col min="7" max="7" width="3" customWidth="1"/>
    <col min="8" max="8" width="14.42578125" customWidth="1"/>
    <col min="9" max="9" width="1.140625" customWidth="1"/>
    <col min="10" max="10" width="3.85546875" customWidth="1"/>
    <col min="11" max="11" width="9.85546875" customWidth="1"/>
    <col min="12" max="12" width="8.85546875" bestFit="1" customWidth="1"/>
    <col min="14" max="14" width="3.42578125" customWidth="1"/>
    <col min="15" max="15" width="9.85546875" customWidth="1"/>
    <col min="16" max="16" width="2.85546875" customWidth="1"/>
    <col min="17" max="17" width="16.140625" customWidth="1"/>
  </cols>
  <sheetData>
    <row r="1" spans="1:17" ht="15.75" thickBot="1" x14ac:dyDescent="0.3">
      <c r="A1" s="102" t="s">
        <v>0</v>
      </c>
      <c r="B1" s="103"/>
      <c r="C1" s="30"/>
      <c r="D1" s="60"/>
      <c r="E1" s="30"/>
      <c r="F1" s="30"/>
      <c r="G1" s="30"/>
      <c r="H1" s="30"/>
      <c r="I1" s="104"/>
      <c r="J1" s="104"/>
      <c r="K1" s="104"/>
      <c r="L1" s="863" t="s">
        <v>267</v>
      </c>
      <c r="M1" s="863"/>
      <c r="N1" s="863"/>
      <c r="O1" s="863"/>
      <c r="P1" s="863"/>
      <c r="Q1" s="864"/>
    </row>
    <row r="2" spans="1:17" ht="19.5" thickTop="1" thickBot="1" x14ac:dyDescent="0.3">
      <c r="A2" s="26" t="s">
        <v>5</v>
      </c>
      <c r="B2" s="843" t="str">
        <f>'23CR pg. 1'!F8</f>
        <v xml:space="preserve">Township of Union Board of Education </v>
      </c>
      <c r="C2" s="844"/>
      <c r="D2" s="845"/>
      <c r="E2" s="869" t="s">
        <v>1</v>
      </c>
      <c r="F2" s="870"/>
      <c r="G2" s="870"/>
      <c r="H2" s="870"/>
      <c r="L2" s="865" t="s">
        <v>295</v>
      </c>
      <c r="M2" s="865"/>
      <c r="N2" s="865"/>
      <c r="O2" s="865"/>
      <c r="P2" s="865"/>
      <c r="Q2" s="866"/>
    </row>
    <row r="3" spans="1:17" ht="16.5" thickTop="1" thickBot="1" x14ac:dyDescent="0.3">
      <c r="A3" s="26" t="s">
        <v>44</v>
      </c>
      <c r="B3" s="843" t="str">
        <f>'23CR pg. 1'!B12</f>
        <v>Pomptonian Food Service</v>
      </c>
      <c r="C3" s="844"/>
      <c r="D3" s="845"/>
      <c r="L3" s="867"/>
      <c r="M3" s="867"/>
      <c r="N3" s="867"/>
      <c r="O3" s="867"/>
      <c r="P3" s="867"/>
      <c r="Q3" s="868"/>
    </row>
    <row r="4" spans="1:17" ht="16.5" thickTop="1" x14ac:dyDescent="0.25">
      <c r="A4" s="875"/>
      <c r="B4" s="833"/>
      <c r="C4" s="833"/>
      <c r="D4" s="833"/>
      <c r="E4" s="833"/>
      <c r="F4" s="833"/>
      <c r="G4" s="833"/>
      <c r="H4" s="833"/>
      <c r="I4" s="833"/>
      <c r="J4" s="833"/>
      <c r="K4" s="833"/>
      <c r="L4" s="833"/>
      <c r="M4" s="833"/>
      <c r="N4" s="833"/>
      <c r="O4" s="833"/>
      <c r="P4" s="833"/>
      <c r="Q4" s="876"/>
    </row>
    <row r="5" spans="1:17" ht="16.5" thickBot="1" x14ac:dyDescent="0.3">
      <c r="A5" s="875" t="s">
        <v>80</v>
      </c>
      <c r="B5" s="833"/>
      <c r="C5" s="833"/>
      <c r="D5" s="833"/>
      <c r="E5" s="833"/>
      <c r="F5" s="833"/>
      <c r="G5" s="833"/>
      <c r="H5" s="833"/>
      <c r="I5" s="833"/>
      <c r="J5" s="833"/>
      <c r="K5" s="833"/>
      <c r="L5" s="833"/>
      <c r="M5" s="833"/>
      <c r="N5" s="833"/>
      <c r="O5" s="833"/>
      <c r="P5" s="833"/>
      <c r="Q5" s="876"/>
    </row>
    <row r="6" spans="1:17" ht="15.75" x14ac:dyDescent="0.25">
      <c r="A6" s="880" t="s">
        <v>285</v>
      </c>
      <c r="B6" s="881"/>
      <c r="C6" s="881"/>
      <c r="D6" s="881"/>
      <c r="E6" s="881"/>
      <c r="F6" s="881"/>
      <c r="G6" s="881"/>
      <c r="H6" s="882"/>
      <c r="I6" s="642"/>
    </row>
    <row r="7" spans="1:17" ht="14.45" customHeight="1" thickBot="1" x14ac:dyDescent="0.3">
      <c r="A7" s="877" t="s">
        <v>82</v>
      </c>
      <c r="B7" s="878"/>
      <c r="C7" s="878"/>
      <c r="D7" s="37"/>
      <c r="E7" s="38"/>
      <c r="F7" s="38" t="s">
        <v>83</v>
      </c>
      <c r="G7" s="38"/>
      <c r="H7" s="184" t="s">
        <v>84</v>
      </c>
      <c r="I7" s="16"/>
      <c r="J7" s="879" t="s">
        <v>81</v>
      </c>
      <c r="K7" s="879"/>
      <c r="L7" s="879"/>
      <c r="M7" s="879"/>
      <c r="N7" s="879"/>
      <c r="O7" s="879"/>
      <c r="P7" s="879"/>
      <c r="Q7" s="879"/>
    </row>
    <row r="8" spans="1:17" ht="14.45" customHeight="1" x14ac:dyDescent="0.25">
      <c r="A8" s="891" t="s">
        <v>85</v>
      </c>
      <c r="B8" s="892"/>
      <c r="C8" s="304">
        <f>'23CR pg. 2'!C12+'23CR pg. 2'!C13+'23CR pg. 2'!C14</f>
        <v>323437</v>
      </c>
      <c r="D8" s="37" t="s">
        <v>55</v>
      </c>
      <c r="E8" s="39" t="s">
        <v>57</v>
      </c>
      <c r="F8" s="305">
        <f>0.44+0.07+0.09</f>
        <v>0.6</v>
      </c>
      <c r="G8" s="39" t="s">
        <v>58</v>
      </c>
      <c r="H8" s="306">
        <f>C8*F8</f>
        <v>194062.19999999998</v>
      </c>
      <c r="J8" s="893" t="s">
        <v>86</v>
      </c>
      <c r="K8" s="894"/>
      <c r="L8" s="665" t="s">
        <v>271</v>
      </c>
      <c r="M8" s="189"/>
      <c r="N8" s="189"/>
      <c r="O8" s="665" t="s">
        <v>83</v>
      </c>
      <c r="P8" s="189"/>
      <c r="Q8" s="666" t="s">
        <v>84</v>
      </c>
    </row>
    <row r="9" spans="1:17" ht="14.45" customHeight="1" x14ac:dyDescent="0.25">
      <c r="A9" s="891"/>
      <c r="B9" s="892"/>
      <c r="C9" s="304">
        <f>'23CR pg. 2'!E12+'23CR pg. 2'!E13+'23CR pg. 2'!E14</f>
        <v>27060</v>
      </c>
      <c r="D9" s="37" t="s">
        <v>270</v>
      </c>
      <c r="E9" s="39" t="s">
        <v>57</v>
      </c>
      <c r="F9" s="305">
        <v>4.16</v>
      </c>
      <c r="G9" s="39" t="s">
        <v>58</v>
      </c>
      <c r="H9" s="306">
        <f>C9*F9</f>
        <v>112569.60000000001</v>
      </c>
      <c r="J9" s="895"/>
      <c r="K9" s="896"/>
      <c r="L9" s="349">
        <v>0</v>
      </c>
      <c r="M9" s="53" t="s">
        <v>87</v>
      </c>
      <c r="N9" s="663" t="s">
        <v>57</v>
      </c>
      <c r="O9" s="307">
        <v>2.37</v>
      </c>
      <c r="P9" s="663" t="s">
        <v>58</v>
      </c>
      <c r="Q9" s="312">
        <f>L9*O9</f>
        <v>0</v>
      </c>
    </row>
    <row r="10" spans="1:17" x14ac:dyDescent="0.25">
      <c r="A10" s="891"/>
      <c r="B10" s="892"/>
      <c r="C10" s="304">
        <f>'23CR pg. 2'!C15</f>
        <v>68814</v>
      </c>
      <c r="D10" s="40" t="s">
        <v>62</v>
      </c>
      <c r="E10" s="39" t="s">
        <v>57</v>
      </c>
      <c r="F10" s="305">
        <f>4.6+0.07+0.09</f>
        <v>4.76</v>
      </c>
      <c r="G10" s="39" t="s">
        <v>58</v>
      </c>
      <c r="H10" s="306">
        <f>C10*F10</f>
        <v>327554.64</v>
      </c>
      <c r="J10" s="895"/>
      <c r="K10" s="896"/>
      <c r="L10" s="349">
        <v>0</v>
      </c>
      <c r="M10" s="53" t="s">
        <v>54</v>
      </c>
      <c r="N10" s="663" t="s">
        <v>57</v>
      </c>
      <c r="O10" s="307">
        <v>4.43</v>
      </c>
      <c r="P10" s="663" t="s">
        <v>58</v>
      </c>
      <c r="Q10" s="312">
        <f>L10*O10</f>
        <v>0</v>
      </c>
    </row>
    <row r="11" spans="1:17" x14ac:dyDescent="0.25">
      <c r="A11" s="891"/>
      <c r="B11" s="892"/>
      <c r="C11" s="304">
        <f>'23CR pg. 2'!C16</f>
        <v>395063</v>
      </c>
      <c r="D11" s="37" t="s">
        <v>64</v>
      </c>
      <c r="E11" s="39" t="s">
        <v>57</v>
      </c>
      <c r="F11" s="305">
        <f>4.6+0.07+0.09</f>
        <v>4.76</v>
      </c>
      <c r="G11" s="39" t="s">
        <v>58</v>
      </c>
      <c r="H11" s="306">
        <f>C11*F11</f>
        <v>1880499.88</v>
      </c>
      <c r="J11" s="895"/>
      <c r="K11" s="896"/>
      <c r="L11" s="349">
        <v>0</v>
      </c>
      <c r="M11" s="53" t="s">
        <v>88</v>
      </c>
      <c r="N11" s="663" t="s">
        <v>57</v>
      </c>
      <c r="O11" s="307">
        <v>4.43</v>
      </c>
      <c r="P11" s="663" t="s">
        <v>58</v>
      </c>
      <c r="Q11" s="312">
        <f>L11*O11</f>
        <v>0</v>
      </c>
    </row>
    <row r="12" spans="1:17" x14ac:dyDescent="0.25">
      <c r="A12" s="883" t="s">
        <v>89</v>
      </c>
      <c r="B12" s="884"/>
      <c r="C12" s="345">
        <v>0</v>
      </c>
      <c r="D12" s="37" t="s">
        <v>90</v>
      </c>
      <c r="E12" s="39" t="s">
        <v>57</v>
      </c>
      <c r="F12" s="305">
        <v>0.02</v>
      </c>
      <c r="G12" s="39" t="s">
        <v>58</v>
      </c>
      <c r="H12" s="306">
        <f>C12*F12</f>
        <v>0</v>
      </c>
      <c r="J12" s="895"/>
      <c r="K12" s="896"/>
      <c r="L12" s="349">
        <v>0</v>
      </c>
      <c r="M12" s="667" t="s">
        <v>71</v>
      </c>
      <c r="N12" s="663" t="s">
        <v>57</v>
      </c>
      <c r="O12" s="308">
        <v>1.21</v>
      </c>
      <c r="P12" s="668"/>
      <c r="Q12" s="312">
        <f>L12*O12</f>
        <v>0</v>
      </c>
    </row>
    <row r="13" spans="1:17" ht="4.5" customHeight="1" thickBot="1" x14ac:dyDescent="0.3">
      <c r="A13" s="871" t="s">
        <v>91</v>
      </c>
      <c r="B13" s="872"/>
      <c r="C13" s="41"/>
      <c r="D13" s="37"/>
      <c r="E13" s="39"/>
      <c r="F13" s="42"/>
      <c r="G13" s="39"/>
      <c r="H13" s="185"/>
      <c r="J13" s="895"/>
      <c r="K13" s="896"/>
      <c r="L13" s="53"/>
      <c r="M13" s="53"/>
      <c r="N13" s="53"/>
      <c r="O13" s="669"/>
      <c r="P13" s="53"/>
      <c r="Q13" s="268"/>
    </row>
    <row r="14" spans="1:17" ht="15.6" customHeight="1" thickTop="1" thickBot="1" x14ac:dyDescent="0.3">
      <c r="A14" s="871"/>
      <c r="B14" s="872"/>
      <c r="C14" s="43">
        <f>C8+C10+C11</f>
        <v>787314</v>
      </c>
      <c r="D14" s="44" t="s">
        <v>66</v>
      </c>
      <c r="E14" s="45"/>
      <c r="F14" s="624" t="str">
        <f>IF(OR(C12=C14,C12=0), "", "ERROR")</f>
        <v/>
      </c>
      <c r="G14" s="45"/>
      <c r="H14" s="186">
        <f>SUM(H8:H12)</f>
        <v>2514686.3199999998</v>
      </c>
      <c r="J14" s="906" t="s">
        <v>92</v>
      </c>
      <c r="K14" s="907"/>
      <c r="L14" s="190">
        <f>SUM(L9:L12)</f>
        <v>0</v>
      </c>
      <c r="M14" s="191" t="s">
        <v>66</v>
      </c>
      <c r="N14" s="192"/>
      <c r="O14" s="309"/>
      <c r="P14" s="192"/>
      <c r="Q14" s="193">
        <f>SUM(Q9:Q12)</f>
        <v>0</v>
      </c>
    </row>
    <row r="15" spans="1:17" ht="15.6" customHeight="1" thickTop="1" thickBot="1" x14ac:dyDescent="0.3">
      <c r="A15" s="647"/>
      <c r="B15" s="648"/>
      <c r="C15" s="622"/>
      <c r="D15" s="44"/>
      <c r="E15" s="45"/>
      <c r="F15" s="46"/>
      <c r="G15" s="45"/>
      <c r="H15" s="186"/>
      <c r="J15" s="615"/>
      <c r="K15" s="616"/>
      <c r="L15" s="617"/>
      <c r="M15" s="618"/>
      <c r="N15" s="619"/>
      <c r="O15" s="620"/>
      <c r="P15" s="619"/>
      <c r="Q15" s="621"/>
    </row>
    <row r="16" spans="1:17" ht="14.45" customHeight="1" thickBot="1" x14ac:dyDescent="0.3">
      <c r="A16" s="885" t="s">
        <v>281</v>
      </c>
      <c r="B16" s="886"/>
      <c r="C16" s="695">
        <f>'23CR pg. 2'!C19+'23CR pg. 2'!C20+'23CR pg. 2'!C21</f>
        <v>40016</v>
      </c>
      <c r="D16" s="37" t="s">
        <v>55</v>
      </c>
      <c r="E16" s="39" t="s">
        <v>57</v>
      </c>
      <c r="F16" s="230">
        <v>0.4</v>
      </c>
      <c r="G16" s="39" t="s">
        <v>58</v>
      </c>
      <c r="H16" s="306">
        <f>C16*F16</f>
        <v>16006.400000000001</v>
      </c>
      <c r="J16" s="901" t="s">
        <v>287</v>
      </c>
      <c r="K16" s="902"/>
      <c r="L16" s="670" t="s">
        <v>271</v>
      </c>
      <c r="M16" s="671"/>
      <c r="N16" s="671"/>
      <c r="O16" s="670" t="s">
        <v>83</v>
      </c>
      <c r="P16" s="671"/>
      <c r="Q16" s="672" t="s">
        <v>84</v>
      </c>
    </row>
    <row r="17" spans="1:17" ht="14.45" customHeight="1" x14ac:dyDescent="0.25">
      <c r="A17" s="887"/>
      <c r="B17" s="888"/>
      <c r="C17" s="658">
        <v>0</v>
      </c>
      <c r="D17" s="37" t="s">
        <v>278</v>
      </c>
      <c r="E17" s="39" t="s">
        <v>57</v>
      </c>
      <c r="F17" s="305">
        <v>2.06</v>
      </c>
      <c r="G17" s="39" t="s">
        <v>58</v>
      </c>
      <c r="H17" s="306">
        <f>C17*F17</f>
        <v>0</v>
      </c>
      <c r="J17" s="903"/>
      <c r="K17" s="904"/>
      <c r="L17" s="348">
        <v>0</v>
      </c>
      <c r="M17" s="194" t="s">
        <v>87</v>
      </c>
      <c r="N17" s="195" t="s">
        <v>57</v>
      </c>
      <c r="O17" s="310">
        <v>2.9224999999999999</v>
      </c>
      <c r="P17" s="195" t="s">
        <v>58</v>
      </c>
      <c r="Q17" s="313">
        <f>L17*O17</f>
        <v>0</v>
      </c>
    </row>
    <row r="18" spans="1:17" ht="14.45" customHeight="1" x14ac:dyDescent="0.25">
      <c r="A18" s="887"/>
      <c r="B18" s="888"/>
      <c r="C18" s="345">
        <v>0</v>
      </c>
      <c r="D18" s="40" t="s">
        <v>62</v>
      </c>
      <c r="E18" s="39" t="s">
        <v>57</v>
      </c>
      <c r="F18" s="305">
        <v>2.46</v>
      </c>
      <c r="G18" s="39" t="s">
        <v>58</v>
      </c>
      <c r="H18" s="306">
        <f>C18*F18</f>
        <v>0</v>
      </c>
      <c r="J18" s="903"/>
      <c r="K18" s="905"/>
      <c r="L18" s="355">
        <v>0</v>
      </c>
      <c r="M18" s="59" t="s">
        <v>54</v>
      </c>
      <c r="N18" s="664" t="s">
        <v>57</v>
      </c>
      <c r="O18" s="311">
        <v>5.13</v>
      </c>
      <c r="P18" s="664" t="s">
        <v>58</v>
      </c>
      <c r="Q18" s="314">
        <f t="shared" ref="Q18:Q20" si="0">L18*O18</f>
        <v>0</v>
      </c>
    </row>
    <row r="19" spans="1:17" ht="14.45" customHeight="1" x14ac:dyDescent="0.25">
      <c r="A19" s="889"/>
      <c r="B19" s="890"/>
      <c r="C19" s="345">
        <v>0</v>
      </c>
      <c r="D19" s="37" t="s">
        <v>64</v>
      </c>
      <c r="E19" s="39" t="s">
        <v>57</v>
      </c>
      <c r="F19" s="305">
        <v>2.46</v>
      </c>
      <c r="G19" s="39" t="s">
        <v>58</v>
      </c>
      <c r="H19" s="306">
        <f>C19*F19</f>
        <v>0</v>
      </c>
      <c r="J19" s="903"/>
      <c r="K19" s="905"/>
      <c r="L19" s="355">
        <v>0</v>
      </c>
      <c r="M19" s="59" t="s">
        <v>88</v>
      </c>
      <c r="N19" s="664" t="s">
        <v>57</v>
      </c>
      <c r="O19" s="311">
        <v>5.13</v>
      </c>
      <c r="P19" s="664" t="s">
        <v>58</v>
      </c>
      <c r="Q19" s="314">
        <f t="shared" si="0"/>
        <v>0</v>
      </c>
    </row>
    <row r="20" spans="1:17" ht="15.6" customHeight="1" x14ac:dyDescent="0.25">
      <c r="A20" s="908" t="s">
        <v>93</v>
      </c>
      <c r="B20" s="909"/>
      <c r="C20" s="43">
        <f>C16+C18+C19</f>
        <v>40016</v>
      </c>
      <c r="D20" s="44" t="s">
        <v>66</v>
      </c>
      <c r="E20" s="45"/>
      <c r="F20" s="46"/>
      <c r="G20" s="45"/>
      <c r="H20" s="186">
        <f>SUM(H16:H19)</f>
        <v>16006.400000000001</v>
      </c>
      <c r="J20" s="903"/>
      <c r="K20" s="905"/>
      <c r="L20" s="355">
        <v>0</v>
      </c>
      <c r="M20" s="673" t="s">
        <v>94</v>
      </c>
      <c r="N20" s="664" t="s">
        <v>57</v>
      </c>
      <c r="O20" s="311">
        <v>1.2050000000000001</v>
      </c>
      <c r="P20" s="664" t="s">
        <v>58</v>
      </c>
      <c r="Q20" s="314">
        <f t="shared" si="0"/>
        <v>0</v>
      </c>
    </row>
    <row r="21" spans="1:17" ht="6" customHeight="1" x14ac:dyDescent="0.25">
      <c r="A21" s="699"/>
      <c r="B21" s="699"/>
      <c r="C21" s="47"/>
      <c r="D21" s="37"/>
      <c r="E21" s="39"/>
      <c r="F21" s="48"/>
      <c r="G21" s="39"/>
      <c r="H21" s="185"/>
      <c r="J21" s="674"/>
      <c r="K21" s="59"/>
      <c r="L21" s="59"/>
      <c r="M21" s="59"/>
      <c r="N21" s="59"/>
      <c r="O21" s="59"/>
      <c r="P21" s="59"/>
      <c r="Q21" s="267"/>
    </row>
    <row r="22" spans="1:17" x14ac:dyDescent="0.25">
      <c r="A22" s="697"/>
      <c r="B22" s="698"/>
      <c r="C22" s="345">
        <v>2587</v>
      </c>
      <c r="D22" s="40" t="s">
        <v>279</v>
      </c>
      <c r="E22" s="39" t="s">
        <v>57</v>
      </c>
      <c r="F22" s="696">
        <v>2.54</v>
      </c>
      <c r="G22" s="39"/>
      <c r="H22" s="306">
        <f>C22*F22</f>
        <v>6570.9800000000005</v>
      </c>
      <c r="J22" s="674"/>
      <c r="K22" s="59"/>
      <c r="L22" s="59"/>
      <c r="M22" s="59"/>
      <c r="N22" s="59"/>
      <c r="O22" s="59"/>
      <c r="P22" s="59"/>
      <c r="Q22" s="267"/>
    </row>
    <row r="23" spans="1:17" ht="18" customHeight="1" thickBot="1" x14ac:dyDescent="0.3">
      <c r="A23" s="897" t="s">
        <v>280</v>
      </c>
      <c r="B23" s="898"/>
      <c r="C23" s="345">
        <v>19206</v>
      </c>
      <c r="D23" s="40" t="s">
        <v>62</v>
      </c>
      <c r="E23" s="39" t="s">
        <v>57</v>
      </c>
      <c r="F23" s="305">
        <v>2.94</v>
      </c>
      <c r="G23" s="39" t="s">
        <v>58</v>
      </c>
      <c r="H23" s="306">
        <f>C23*F23</f>
        <v>56465.64</v>
      </c>
      <c r="J23" s="914" t="s">
        <v>95</v>
      </c>
      <c r="K23" s="915"/>
      <c r="L23" s="196">
        <f>SUM(L17:L20)</f>
        <v>0</v>
      </c>
      <c r="M23" s="196" t="s">
        <v>66</v>
      </c>
      <c r="N23" s="197"/>
      <c r="O23" s="197"/>
      <c r="P23" s="197"/>
      <c r="Q23" s="208">
        <f>SUM(Q17:Q20)</f>
        <v>0</v>
      </c>
    </row>
    <row r="24" spans="1:17" ht="21" customHeight="1" x14ac:dyDescent="0.25">
      <c r="A24" s="899"/>
      <c r="B24" s="900"/>
      <c r="C24" s="345">
        <v>94338</v>
      </c>
      <c r="D24" s="37" t="s">
        <v>64</v>
      </c>
      <c r="E24" s="39" t="s">
        <v>57</v>
      </c>
      <c r="F24" s="305">
        <v>2.94</v>
      </c>
      <c r="G24" s="39" t="s">
        <v>58</v>
      </c>
      <c r="H24" s="306">
        <f>C24*F24</f>
        <v>277353.71999999997</v>
      </c>
      <c r="J24" s="32"/>
      <c r="K24" s="652"/>
      <c r="L24" s="652"/>
      <c r="M24" s="652"/>
      <c r="N24" s="652"/>
      <c r="O24" s="652"/>
      <c r="P24" s="32"/>
      <c r="Q24" s="63"/>
    </row>
    <row r="25" spans="1:17" ht="17.45" customHeight="1" x14ac:dyDescent="0.25">
      <c r="A25" s="918" t="s">
        <v>96</v>
      </c>
      <c r="B25" s="919"/>
      <c r="C25" s="43">
        <f>C23+C24</f>
        <v>113544</v>
      </c>
      <c r="D25" s="44" t="s">
        <v>66</v>
      </c>
      <c r="E25" s="45"/>
      <c r="F25" s="46"/>
      <c r="G25" s="45"/>
      <c r="H25" s="186">
        <f>SUM(H22:H24)</f>
        <v>340390.33999999997</v>
      </c>
      <c r="J25" s="32"/>
      <c r="K25" s="910" t="s">
        <v>97</v>
      </c>
      <c r="L25" s="922"/>
      <c r="M25" s="922"/>
      <c r="N25" s="922"/>
      <c r="O25" s="922"/>
      <c r="P25" s="922"/>
      <c r="Q25" s="923"/>
    </row>
    <row r="26" spans="1:17" ht="9.9499999999999993" customHeight="1" thickBot="1" x14ac:dyDescent="0.3">
      <c r="A26" s="650"/>
      <c r="B26" s="651"/>
      <c r="C26" s="49"/>
      <c r="D26" s="44"/>
      <c r="E26" s="45"/>
      <c r="F26" s="46"/>
      <c r="G26" s="45"/>
      <c r="H26" s="187"/>
      <c r="J26" s="32"/>
      <c r="K26" s="922"/>
      <c r="L26" s="922"/>
      <c r="M26" s="922"/>
      <c r="N26" s="922"/>
      <c r="O26" s="922"/>
      <c r="P26" s="922"/>
      <c r="Q26" s="923"/>
    </row>
    <row r="27" spans="1:17" ht="17.45" customHeight="1" thickTop="1" thickBot="1" x14ac:dyDescent="0.3">
      <c r="A27" s="871" t="s">
        <v>98</v>
      </c>
      <c r="B27" s="872"/>
      <c r="C27" s="43">
        <f>C20+C25</f>
        <v>153560</v>
      </c>
      <c r="D27" s="44" t="s">
        <v>66</v>
      </c>
      <c r="E27" s="45"/>
      <c r="F27" s="624" t="str">
        <f>IF('23CR pg. 2'!C24=C27,"","ERROR")</f>
        <v/>
      </c>
      <c r="G27" s="45"/>
      <c r="H27" s="187"/>
      <c r="J27" s="32"/>
      <c r="K27" s="922"/>
      <c r="L27" s="922"/>
      <c r="M27" s="922"/>
      <c r="N27" s="922"/>
      <c r="O27" s="922"/>
      <c r="P27" s="922"/>
      <c r="Q27" s="923"/>
    </row>
    <row r="28" spans="1:17" ht="9" customHeight="1" thickTop="1" x14ac:dyDescent="0.25">
      <c r="A28" s="648"/>
      <c r="B28" s="648"/>
      <c r="C28" s="49"/>
      <c r="D28" s="44"/>
      <c r="E28" s="45"/>
      <c r="F28" s="46"/>
      <c r="G28" s="45"/>
      <c r="H28" s="187"/>
      <c r="J28" s="32"/>
      <c r="K28" s="652"/>
      <c r="L28" s="652"/>
      <c r="M28" s="652"/>
      <c r="N28" s="652"/>
      <c r="O28" s="652"/>
      <c r="P28" s="652"/>
      <c r="Q28" s="653"/>
    </row>
    <row r="29" spans="1:17" ht="17.45" customHeight="1" x14ac:dyDescent="0.25">
      <c r="A29" s="920" t="s">
        <v>99</v>
      </c>
      <c r="B29" s="921"/>
      <c r="C29" s="658">
        <v>0</v>
      </c>
      <c r="D29" s="44" t="s">
        <v>66</v>
      </c>
      <c r="E29" s="39" t="s">
        <v>57</v>
      </c>
      <c r="F29" s="305">
        <v>0.1</v>
      </c>
      <c r="G29" s="45"/>
      <c r="H29" s="186">
        <f>C29*F29</f>
        <v>0</v>
      </c>
      <c r="J29" s="32"/>
      <c r="K29" s="910" t="s">
        <v>100</v>
      </c>
      <c r="L29" s="922"/>
      <c r="M29" s="922"/>
      <c r="N29" s="922"/>
      <c r="O29" s="922"/>
      <c r="P29" s="922"/>
      <c r="Q29" s="923"/>
    </row>
    <row r="30" spans="1:17" ht="9.6" customHeight="1" x14ac:dyDescent="0.25">
      <c r="A30" s="37"/>
      <c r="B30" s="37"/>
      <c r="C30" s="49"/>
      <c r="D30" s="44"/>
      <c r="E30" s="45"/>
      <c r="F30" s="46"/>
      <c r="G30" s="45"/>
      <c r="H30" s="187"/>
      <c r="J30" s="32"/>
      <c r="K30" s="922"/>
      <c r="L30" s="922"/>
      <c r="M30" s="922"/>
      <c r="N30" s="922"/>
      <c r="O30" s="922"/>
      <c r="P30" s="922"/>
      <c r="Q30" s="923"/>
    </row>
    <row r="31" spans="1:17" x14ac:dyDescent="0.25">
      <c r="A31" s="873" t="s">
        <v>101</v>
      </c>
      <c r="B31" s="874"/>
      <c r="C31" s="304">
        <f>'23CR pg. 2'!C26</f>
        <v>2236</v>
      </c>
      <c r="D31" s="37" t="s">
        <v>55</v>
      </c>
      <c r="E31" s="39" t="s">
        <v>57</v>
      </c>
      <c r="F31" s="305">
        <v>0.11</v>
      </c>
      <c r="G31" s="39" t="s">
        <v>58</v>
      </c>
      <c r="H31" s="306">
        <f>C31*F31</f>
        <v>245.96</v>
      </c>
      <c r="J31" s="32"/>
      <c r="K31" s="922"/>
      <c r="L31" s="922"/>
      <c r="M31" s="922"/>
      <c r="N31" s="922"/>
      <c r="O31" s="922"/>
      <c r="P31" s="922"/>
      <c r="Q31" s="923"/>
    </row>
    <row r="32" spans="1:17" ht="14.45" customHeight="1" x14ac:dyDescent="0.25">
      <c r="A32" s="873"/>
      <c r="B32" s="874"/>
      <c r="C32" s="304">
        <f>'23CR pg. 2'!C27</f>
        <v>662</v>
      </c>
      <c r="D32" s="40" t="s">
        <v>62</v>
      </c>
      <c r="E32" s="39" t="s">
        <v>57</v>
      </c>
      <c r="F32" s="305">
        <v>0.63</v>
      </c>
      <c r="G32" s="39" t="s">
        <v>58</v>
      </c>
      <c r="H32" s="306">
        <f>C32*F32</f>
        <v>417.06</v>
      </c>
      <c r="J32" s="32"/>
      <c r="K32" s="916" t="s">
        <v>102</v>
      </c>
      <c r="L32" s="916"/>
      <c r="M32" s="916"/>
      <c r="N32" s="916"/>
      <c r="O32" s="916"/>
      <c r="P32" s="916"/>
      <c r="Q32" s="917"/>
    </row>
    <row r="33" spans="1:17" ht="14.45" customHeight="1" x14ac:dyDescent="0.25">
      <c r="A33" s="873"/>
      <c r="B33" s="874"/>
      <c r="C33" s="304">
        <f>'23CR pg. 2'!C28</f>
        <v>4823</v>
      </c>
      <c r="D33" s="37" t="s">
        <v>64</v>
      </c>
      <c r="E33" s="39" t="s">
        <v>57</v>
      </c>
      <c r="F33" s="305">
        <v>1.26</v>
      </c>
      <c r="G33" s="39" t="s">
        <v>58</v>
      </c>
      <c r="H33" s="306">
        <f>C33*F33</f>
        <v>6076.9800000000005</v>
      </c>
      <c r="J33" s="32"/>
      <c r="K33" s="916"/>
      <c r="L33" s="916"/>
      <c r="M33" s="916"/>
      <c r="N33" s="916"/>
      <c r="O33" s="916"/>
      <c r="P33" s="916"/>
      <c r="Q33" s="917"/>
    </row>
    <row r="34" spans="1:17" ht="9" customHeight="1" x14ac:dyDescent="0.25">
      <c r="A34" s="871" t="s">
        <v>103</v>
      </c>
      <c r="B34" s="872"/>
      <c r="C34" s="41"/>
      <c r="D34" s="37"/>
      <c r="E34" s="39"/>
      <c r="F34" s="42"/>
      <c r="G34" s="39"/>
      <c r="H34" s="185"/>
      <c r="J34" s="32"/>
      <c r="K34" s="916"/>
      <c r="L34" s="916"/>
      <c r="M34" s="916"/>
      <c r="N34" s="916"/>
      <c r="O34" s="916"/>
      <c r="P34" s="916"/>
      <c r="Q34" s="917"/>
    </row>
    <row r="35" spans="1:17" ht="18.600000000000001" customHeight="1" x14ac:dyDescent="0.25">
      <c r="A35" s="871"/>
      <c r="B35" s="872"/>
      <c r="C35" s="43">
        <f>SUM(C31:C33)</f>
        <v>7721</v>
      </c>
      <c r="D35" s="44" t="s">
        <v>66</v>
      </c>
      <c r="E35" s="45"/>
      <c r="F35" s="46"/>
      <c r="G35" s="45"/>
      <c r="H35" s="186">
        <f>SUM(H31:H33)</f>
        <v>6740</v>
      </c>
      <c r="J35" s="32"/>
      <c r="K35" s="916"/>
      <c r="L35" s="916"/>
      <c r="M35" s="916"/>
      <c r="N35" s="916"/>
      <c r="O35" s="916"/>
      <c r="P35" s="916"/>
      <c r="Q35" s="917"/>
    </row>
    <row r="36" spans="1:17" ht="6" customHeight="1" x14ac:dyDescent="0.25">
      <c r="A36" s="106"/>
      <c r="B36" s="37"/>
      <c r="C36" s="47"/>
      <c r="D36" s="50"/>
      <c r="E36" s="39"/>
      <c r="F36" s="42"/>
      <c r="G36" s="39"/>
      <c r="H36" s="185"/>
      <c r="J36" s="32"/>
      <c r="P36" s="32"/>
      <c r="Q36" s="63"/>
    </row>
    <row r="37" spans="1:17" ht="14.45" customHeight="1" x14ac:dyDescent="0.25">
      <c r="A37" s="912" t="s">
        <v>104</v>
      </c>
      <c r="B37" s="913"/>
      <c r="C37" s="304">
        <f>'23CR pg. 2'!C32</f>
        <v>0</v>
      </c>
      <c r="D37" s="51" t="s">
        <v>105</v>
      </c>
      <c r="E37" s="39" t="s">
        <v>57</v>
      </c>
      <c r="F37" s="305">
        <v>0.26750000000000002</v>
      </c>
      <c r="G37" s="39" t="s">
        <v>58</v>
      </c>
      <c r="H37" s="306">
        <f>C37*F37</f>
        <v>0</v>
      </c>
      <c r="I37" s="21"/>
      <c r="J37" s="7"/>
      <c r="K37" s="910" t="s">
        <v>106</v>
      </c>
      <c r="L37" s="910"/>
      <c r="M37" s="910"/>
      <c r="N37" s="910"/>
      <c r="O37" s="910"/>
      <c r="P37" s="910"/>
      <c r="Q37" s="911"/>
    </row>
    <row r="38" spans="1:17" x14ac:dyDescent="0.25">
      <c r="A38" s="912"/>
      <c r="B38" s="913"/>
      <c r="C38" s="304">
        <f>'23CR pg. 2'!C31</f>
        <v>0</v>
      </c>
      <c r="D38" s="40" t="s">
        <v>107</v>
      </c>
      <c r="E38" s="39" t="s">
        <v>57</v>
      </c>
      <c r="F38" s="305">
        <v>0.26750000000000002</v>
      </c>
      <c r="G38" s="39" t="s">
        <v>58</v>
      </c>
      <c r="H38" s="306">
        <f>C38*F38</f>
        <v>0</v>
      </c>
      <c r="I38" s="21"/>
      <c r="J38" s="7"/>
      <c r="K38" s="910"/>
      <c r="L38" s="910"/>
      <c r="M38" s="910"/>
      <c r="N38" s="910"/>
      <c r="O38" s="910"/>
      <c r="P38" s="910"/>
      <c r="Q38" s="911"/>
    </row>
    <row r="39" spans="1:17" ht="14.45" customHeight="1" x14ac:dyDescent="0.25">
      <c r="A39" s="871" t="s">
        <v>108</v>
      </c>
      <c r="B39" s="872"/>
      <c r="C39" s="41"/>
      <c r="D39" s="37"/>
      <c r="E39" s="39"/>
      <c r="F39" s="42"/>
      <c r="G39" s="39"/>
      <c r="H39" s="185"/>
      <c r="I39" s="21"/>
      <c r="J39" s="7"/>
      <c r="P39" s="32"/>
      <c r="Q39" s="63"/>
    </row>
    <row r="40" spans="1:17" ht="15.75" x14ac:dyDescent="0.25">
      <c r="A40" s="871"/>
      <c r="B40" s="872"/>
      <c r="C40" s="43">
        <f>SUM(C36:C38)</f>
        <v>0</v>
      </c>
      <c r="D40" s="44" t="s">
        <v>66</v>
      </c>
      <c r="E40" s="45"/>
      <c r="F40" s="46"/>
      <c r="G40" s="45"/>
      <c r="H40" s="186">
        <f>SUM(H36:H38)</f>
        <v>0</v>
      </c>
      <c r="J40" s="32"/>
      <c r="K40" s="258" t="s">
        <v>109</v>
      </c>
      <c r="P40" s="32"/>
      <c r="Q40" s="261">
        <f>C14+C20+C25+C35</f>
        <v>948595</v>
      </c>
    </row>
    <row r="41" spans="1:17" ht="15.75" thickBot="1" x14ac:dyDescent="0.3">
      <c r="A41" s="105"/>
      <c r="B41" s="37"/>
      <c r="C41" s="52"/>
      <c r="D41" s="37"/>
      <c r="E41" s="52"/>
      <c r="F41" s="52"/>
      <c r="G41" s="52"/>
      <c r="H41" s="188"/>
      <c r="J41" s="32"/>
      <c r="K41" s="259" t="s">
        <v>110</v>
      </c>
      <c r="L41" s="32"/>
      <c r="M41" s="32"/>
      <c r="N41" s="32"/>
      <c r="O41" s="32"/>
      <c r="P41" s="32"/>
      <c r="Q41" s="262">
        <f>('23CR pg. 2'!K37+'23CR pg. 2'!K31)/'23CR pg. 4'!A54</f>
        <v>98240.005244928252</v>
      </c>
    </row>
    <row r="42" spans="1:17" ht="16.5" thickBot="1" x14ac:dyDescent="0.3">
      <c r="A42" s="107" t="s">
        <v>111</v>
      </c>
      <c r="B42" s="108"/>
      <c r="C42" s="108"/>
      <c r="D42" s="109"/>
      <c r="E42" s="110"/>
      <c r="F42" s="110"/>
      <c r="G42" s="110"/>
      <c r="H42" s="54">
        <f>H14+H20+H25+H29+H35+H40</f>
        <v>2877823.0599999996</v>
      </c>
      <c r="I42" s="111"/>
      <c r="J42" s="86"/>
      <c r="K42" s="260" t="s">
        <v>112</v>
      </c>
      <c r="L42" s="86"/>
      <c r="M42" s="86"/>
      <c r="N42" s="86"/>
      <c r="O42" s="86"/>
      <c r="P42" s="86"/>
      <c r="Q42" s="263">
        <f>Q40+Q41</f>
        <v>1046835.0052449283</v>
      </c>
    </row>
    <row r="43" spans="1:17" x14ac:dyDescent="0.25">
      <c r="C43" s="32"/>
      <c r="J43" s="32"/>
      <c r="K43" s="32"/>
      <c r="L43" s="32"/>
      <c r="M43" s="32"/>
      <c r="N43" s="32"/>
      <c r="O43" s="32"/>
      <c r="P43" s="32"/>
      <c r="Q43" s="32"/>
    </row>
    <row r="44" spans="1:17" x14ac:dyDescent="0.25">
      <c r="J44" s="32"/>
      <c r="K44" s="32"/>
      <c r="L44" s="32"/>
      <c r="M44" s="32"/>
      <c r="N44" s="32"/>
      <c r="O44" s="32"/>
      <c r="P44" s="32"/>
      <c r="Q44" s="32"/>
    </row>
    <row r="45" spans="1:17" x14ac:dyDescent="0.25">
      <c r="J45" s="32"/>
      <c r="K45" s="32"/>
      <c r="L45" s="32"/>
      <c r="M45" s="32"/>
      <c r="N45" s="32"/>
      <c r="O45" s="32"/>
      <c r="P45" s="32"/>
      <c r="Q45" s="32"/>
    </row>
    <row r="46" spans="1:17" x14ac:dyDescent="0.25">
      <c r="J46" s="32"/>
      <c r="K46" s="32"/>
      <c r="L46" s="32"/>
      <c r="M46" s="32"/>
      <c r="N46" s="32"/>
      <c r="O46" s="32"/>
      <c r="P46" s="32"/>
      <c r="Q46" s="32"/>
    </row>
  </sheetData>
  <sheetProtection algorithmName="SHA-512" hashValue="9UVwWWZhw+hhGgCX/Z6j1fBm59WISlX88blam/jocdwmnpUx8VVYSART7t4YTnrUm8wrW4VQoWqYm0KG1mDrYQ==" saltValue="saWzuPmxw3jNyboHB14G9g==" spinCount="100000" sheet="1" formatColumns="0"/>
  <mergeCells count="32">
    <mergeCell ref="A20:B20"/>
    <mergeCell ref="K37:Q38"/>
    <mergeCell ref="A37:B38"/>
    <mergeCell ref="J23:K23"/>
    <mergeCell ref="K32:Q35"/>
    <mergeCell ref="A25:B25"/>
    <mergeCell ref="A27:B27"/>
    <mergeCell ref="A29:B29"/>
    <mergeCell ref="K25:Q27"/>
    <mergeCell ref="K29:Q31"/>
    <mergeCell ref="A39:B40"/>
    <mergeCell ref="A34:B35"/>
    <mergeCell ref="A31:B33"/>
    <mergeCell ref="A4:Q4"/>
    <mergeCell ref="A5:Q5"/>
    <mergeCell ref="A7:C7"/>
    <mergeCell ref="J7:Q7"/>
    <mergeCell ref="A6:H6"/>
    <mergeCell ref="A12:B12"/>
    <mergeCell ref="A16:B19"/>
    <mergeCell ref="A8:B11"/>
    <mergeCell ref="J8:K13"/>
    <mergeCell ref="A23:B24"/>
    <mergeCell ref="J16:K20"/>
    <mergeCell ref="J14:K14"/>
    <mergeCell ref="A13:B14"/>
    <mergeCell ref="L1:Q1"/>
    <mergeCell ref="B2:D2"/>
    <mergeCell ref="L2:Q2"/>
    <mergeCell ref="B3:D3"/>
    <mergeCell ref="L3:Q3"/>
    <mergeCell ref="E2:H2"/>
  </mergeCells>
  <pageMargins left="0.7" right="0.7" top="0.75" bottom="0.75" header="0.3" footer="0.3"/>
  <pageSetup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6A27A-FC1C-40F2-8BD9-167E75B4C00F}">
  <sheetPr>
    <pageSetUpPr fitToPage="1"/>
  </sheetPr>
  <dimension ref="A1:O59"/>
  <sheetViews>
    <sheetView zoomScale="120" zoomScaleNormal="120" workbookViewId="0">
      <pane xSplit="1" ySplit="6" topLeftCell="B7" activePane="bottomRight" state="frozen"/>
      <selection activeCell="K3" sqref="K3:M3"/>
      <selection pane="topRight" activeCell="K3" sqref="K3:M3"/>
      <selection pane="bottomLeft" activeCell="K3" sqref="K3:M3"/>
      <selection pane="bottomRight" activeCell="E9" sqref="E9"/>
    </sheetView>
  </sheetViews>
  <sheetFormatPr defaultColWidth="8.85546875" defaultRowHeight="14.25" x14ac:dyDescent="0.2"/>
  <cols>
    <col min="1" max="1" width="26.42578125" style="32" customWidth="1"/>
    <col min="2" max="2" width="12.5703125" style="32" customWidth="1"/>
    <col min="3" max="3" width="13.42578125" style="32" customWidth="1"/>
    <col min="4" max="4" width="12.42578125" style="32" customWidth="1"/>
    <col min="5" max="5" width="12.85546875" style="32" customWidth="1"/>
    <col min="6" max="7" width="10.42578125" style="32" customWidth="1"/>
    <col min="8" max="8" width="9.140625" style="32" customWidth="1"/>
    <col min="9" max="9" width="13" style="32" customWidth="1"/>
    <col min="10" max="10" width="11.140625" style="32" customWidth="1"/>
    <col min="11" max="11" width="11.85546875" style="32" customWidth="1"/>
    <col min="12" max="12" width="11.42578125" style="32" customWidth="1"/>
    <col min="13" max="13" width="13.42578125" style="32" customWidth="1"/>
    <col min="14" max="14" width="13.85546875" style="32" customWidth="1"/>
    <col min="15" max="15" width="13.140625" style="32" customWidth="1"/>
    <col min="16" max="16384" width="8.85546875" style="32"/>
  </cols>
  <sheetData>
    <row r="1" spans="1:15" ht="15" thickBot="1" x14ac:dyDescent="0.25">
      <c r="A1" s="83" t="s">
        <v>0</v>
      </c>
      <c r="B1" s="84"/>
      <c r="C1" s="60"/>
      <c r="D1" s="60"/>
      <c r="E1" s="60"/>
      <c r="F1" s="60"/>
      <c r="G1" s="60"/>
      <c r="H1" s="60"/>
      <c r="I1" s="60"/>
      <c r="J1" s="60"/>
      <c r="K1" s="60"/>
      <c r="L1" s="60"/>
      <c r="M1" s="924" t="s">
        <v>269</v>
      </c>
      <c r="N1" s="924"/>
      <c r="O1" s="925"/>
    </row>
    <row r="2" spans="1:15" ht="19.5" thickTop="1" thickBot="1" x14ac:dyDescent="0.3">
      <c r="A2" s="85" t="s">
        <v>5</v>
      </c>
      <c r="B2" s="949" t="str">
        <f>'23CR pg. 1'!F8</f>
        <v xml:space="preserve">Township of Union Board of Education </v>
      </c>
      <c r="C2" s="950"/>
      <c r="D2" s="951"/>
      <c r="E2" s="635"/>
      <c r="F2" s="635"/>
      <c r="G2" s="635"/>
      <c r="H2" s="635"/>
      <c r="I2" s="870" t="s">
        <v>1</v>
      </c>
      <c r="J2" s="870"/>
      <c r="K2" s="870"/>
      <c r="M2" s="837" t="s">
        <v>295</v>
      </c>
      <c r="N2" s="837"/>
      <c r="O2" s="926"/>
    </row>
    <row r="3" spans="1:15" ht="16.5" thickTop="1" thickBot="1" x14ac:dyDescent="0.3">
      <c r="A3" s="85" t="s">
        <v>44</v>
      </c>
      <c r="B3" s="949" t="str">
        <f>'23CR pg. 1'!B12</f>
        <v>Pomptonian Food Service</v>
      </c>
      <c r="C3" s="950"/>
      <c r="D3" s="951"/>
      <c r="E3" s="635"/>
      <c r="F3" s="635"/>
      <c r="G3" s="635"/>
      <c r="H3" s="635"/>
      <c r="M3" s="927"/>
      <c r="N3" s="927"/>
      <c r="O3" s="928"/>
    </row>
    <row r="4" spans="1:15" ht="15.75" thickTop="1" x14ac:dyDescent="0.25">
      <c r="A4" s="769" t="s">
        <v>45</v>
      </c>
      <c r="B4" s="770"/>
      <c r="C4" s="770"/>
      <c r="D4" s="770"/>
      <c r="E4" s="770"/>
      <c r="F4" s="770"/>
      <c r="G4" s="770"/>
      <c r="H4" s="770"/>
      <c r="I4" s="770"/>
      <c r="J4" s="770"/>
      <c r="K4" s="770"/>
      <c r="L4" s="770"/>
      <c r="M4" s="770"/>
      <c r="N4" s="770"/>
      <c r="O4" s="771"/>
    </row>
    <row r="5" spans="1:15" ht="15.75" thickBot="1" x14ac:dyDescent="0.3">
      <c r="A5" s="769" t="s">
        <v>113</v>
      </c>
      <c r="B5" s="770"/>
      <c r="C5" s="770"/>
      <c r="D5" s="770"/>
      <c r="E5" s="770"/>
      <c r="F5" s="770"/>
      <c r="G5" s="770"/>
      <c r="H5" s="770"/>
      <c r="I5" s="770"/>
      <c r="J5" s="770"/>
      <c r="K5" s="770"/>
      <c r="L5" s="770"/>
      <c r="M5" s="770"/>
      <c r="N5" s="770"/>
      <c r="O5" s="771"/>
    </row>
    <row r="6" spans="1:15" s="181" customFormat="1" ht="14.45" customHeight="1" thickBot="1" x14ac:dyDescent="0.35">
      <c r="A6" s="595"/>
      <c r="B6" s="959" t="s">
        <v>114</v>
      </c>
      <c r="C6" s="960"/>
      <c r="D6" s="960"/>
      <c r="E6" s="178" t="s">
        <v>115</v>
      </c>
      <c r="F6" s="953" t="s">
        <v>116</v>
      </c>
      <c r="G6" s="954"/>
      <c r="H6" s="954"/>
      <c r="I6" s="955"/>
      <c r="J6" s="961" t="s">
        <v>18</v>
      </c>
      <c r="K6" s="961"/>
      <c r="L6" s="961"/>
      <c r="M6" s="961"/>
      <c r="N6" s="180" t="s">
        <v>117</v>
      </c>
      <c r="O6" s="180" t="s">
        <v>118</v>
      </c>
    </row>
    <row r="7" spans="1:15" s="181" customFormat="1" ht="17.25" thickBot="1" x14ac:dyDescent="0.35">
      <c r="A7" s="398" t="s">
        <v>119</v>
      </c>
      <c r="B7" s="655" t="s">
        <v>85</v>
      </c>
      <c r="C7" s="656" t="s">
        <v>120</v>
      </c>
      <c r="D7" s="656" t="s">
        <v>121</v>
      </c>
      <c r="E7" s="178" t="s">
        <v>122</v>
      </c>
      <c r="F7" s="269" t="s">
        <v>85</v>
      </c>
      <c r="G7" s="277" t="s">
        <v>120</v>
      </c>
      <c r="H7" s="277" t="s">
        <v>121</v>
      </c>
      <c r="I7" s="179" t="s">
        <v>123</v>
      </c>
      <c r="J7" s="657" t="s">
        <v>85</v>
      </c>
      <c r="K7" s="182" t="s">
        <v>120</v>
      </c>
      <c r="L7" s="183" t="s">
        <v>124</v>
      </c>
      <c r="M7" s="657" t="s">
        <v>123</v>
      </c>
      <c r="N7" s="180" t="s">
        <v>122</v>
      </c>
      <c r="O7" s="180" t="s">
        <v>125</v>
      </c>
    </row>
    <row r="8" spans="1:15" ht="17.25" thickBot="1" x14ac:dyDescent="0.35">
      <c r="A8" s="596" t="s">
        <v>126</v>
      </c>
      <c r="B8" s="702">
        <f>'23CR pg. 3'!C14</f>
        <v>787314</v>
      </c>
      <c r="C8" s="703">
        <f>'23CR pg. 3'!C20+'23CR pg. 3'!C25</f>
        <v>153560</v>
      </c>
      <c r="D8" s="703">
        <f>'23CR pg. 3'!C35</f>
        <v>7721</v>
      </c>
      <c r="E8" s="487">
        <f>'23CR pg. 2'!K37+'23CR pg. 2'!K31+'23CR pg. 3'!H40</f>
        <v>461728.02465116279</v>
      </c>
      <c r="F8" s="488">
        <f>'23CR pg. 3'!L10</f>
        <v>0</v>
      </c>
      <c r="G8" s="488">
        <f>'23CR pg. 3'!L9</f>
        <v>0</v>
      </c>
      <c r="H8" s="488">
        <f>'23CR pg. 3'!L12</f>
        <v>0</v>
      </c>
      <c r="I8" s="489">
        <f>'23CR pg. 3'!L11</f>
        <v>0</v>
      </c>
      <c r="J8" s="490">
        <f>'23CR pg. 3'!L18</f>
        <v>0</v>
      </c>
      <c r="K8" s="490">
        <f>'23CR pg. 3'!L17</f>
        <v>0</v>
      </c>
      <c r="L8" s="490">
        <f>'23CR pg. 3'!L20</f>
        <v>0</v>
      </c>
      <c r="M8" s="490">
        <f>'23CR pg. 3'!L19</f>
        <v>0</v>
      </c>
      <c r="N8" s="491">
        <f>'23CR pg. 2'!T31</f>
        <v>27362.709999999995</v>
      </c>
      <c r="O8" s="492">
        <f>'23CR pg. 2'!T20</f>
        <v>0</v>
      </c>
    </row>
    <row r="9" spans="1:15" ht="17.25" thickBot="1" x14ac:dyDescent="0.35">
      <c r="A9" s="596" t="s">
        <v>127</v>
      </c>
      <c r="B9" s="593">
        <v>2.1</v>
      </c>
      <c r="C9" s="562">
        <v>1.32</v>
      </c>
      <c r="D9" s="560">
        <v>0.3</v>
      </c>
      <c r="E9" s="483">
        <v>0.27120802414139078</v>
      </c>
      <c r="F9" s="484">
        <v>0</v>
      </c>
      <c r="G9" s="484">
        <v>0</v>
      </c>
      <c r="H9" s="484">
        <v>0</v>
      </c>
      <c r="I9" s="485">
        <v>0</v>
      </c>
      <c r="J9" s="486">
        <v>0</v>
      </c>
      <c r="K9" s="486">
        <v>0</v>
      </c>
      <c r="L9" s="486">
        <v>0</v>
      </c>
      <c r="M9" s="486">
        <v>0</v>
      </c>
      <c r="N9" s="288"/>
      <c r="O9" s="289"/>
    </row>
    <row r="10" spans="1:15" ht="17.25" thickBot="1" x14ac:dyDescent="0.35">
      <c r="A10" s="596" t="s">
        <v>128</v>
      </c>
      <c r="B10" s="704">
        <f>B8*B9</f>
        <v>1653359.4000000001</v>
      </c>
      <c r="C10" s="705">
        <f t="shared" ref="C10:M10" si="0">C8*C9</f>
        <v>202699.2</v>
      </c>
      <c r="D10" s="705">
        <f t="shared" si="0"/>
        <v>2316.2999999999997</v>
      </c>
      <c r="E10" s="493">
        <f>(E8/A54)*E9</f>
        <v>26643.47771411686</v>
      </c>
      <c r="F10" s="494">
        <f>F8*F9</f>
        <v>0</v>
      </c>
      <c r="G10" s="494">
        <f t="shared" ref="G10:H10" si="1">G8*G9</f>
        <v>0</v>
      </c>
      <c r="H10" s="494">
        <f t="shared" si="1"/>
        <v>0</v>
      </c>
      <c r="I10" s="495">
        <f t="shared" si="0"/>
        <v>0</v>
      </c>
      <c r="J10" s="496">
        <f t="shared" si="0"/>
        <v>0</v>
      </c>
      <c r="K10" s="496">
        <f t="shared" si="0"/>
        <v>0</v>
      </c>
      <c r="L10" s="496">
        <f t="shared" si="0"/>
        <v>0</v>
      </c>
      <c r="M10" s="496">
        <f t="shared" si="0"/>
        <v>0</v>
      </c>
      <c r="N10" s="497">
        <v>10397.829799999998</v>
      </c>
      <c r="O10" s="498">
        <v>0</v>
      </c>
    </row>
    <row r="11" spans="1:15" ht="9" customHeight="1" thickBot="1" x14ac:dyDescent="0.35">
      <c r="A11" s="596"/>
      <c r="B11" s="523"/>
      <c r="C11" s="524"/>
      <c r="D11" s="524"/>
      <c r="E11" s="525"/>
      <c r="F11" s="526"/>
      <c r="G11" s="526"/>
      <c r="H11" s="526"/>
      <c r="I11" s="527"/>
      <c r="J11" s="528"/>
      <c r="K11" s="528"/>
      <c r="L11" s="528"/>
      <c r="M11" s="528"/>
      <c r="N11" s="529"/>
      <c r="O11" s="530"/>
    </row>
    <row r="12" spans="1:15" ht="15" customHeight="1" thickBot="1" x14ac:dyDescent="0.35">
      <c r="A12" s="597" t="s">
        <v>129</v>
      </c>
      <c r="B12" s="956" t="s">
        <v>130</v>
      </c>
      <c r="C12" s="956"/>
      <c r="D12" s="956"/>
      <c r="E12" s="506">
        <f>B10+C10+D10+E10</f>
        <v>1885018.3777141171</v>
      </c>
      <c r="F12" s="433"/>
      <c r="G12" s="433"/>
      <c r="H12" s="433"/>
      <c r="I12" s="505">
        <f>F10+G10+H10+I10</f>
        <v>0</v>
      </c>
      <c r="J12" s="95"/>
      <c r="K12" s="95"/>
      <c r="L12" s="95"/>
      <c r="M12" s="502">
        <f>J10+K10+L10+M10</f>
        <v>0</v>
      </c>
      <c r="N12" s="503">
        <f>N10</f>
        <v>10397.829799999998</v>
      </c>
      <c r="O12" s="503">
        <f>O10</f>
        <v>0</v>
      </c>
    </row>
    <row r="13" spans="1:15" ht="15" customHeight="1" thickBot="1" x14ac:dyDescent="0.35">
      <c r="A13" s="596" t="s">
        <v>131</v>
      </c>
      <c r="B13" s="956"/>
      <c r="C13" s="956"/>
      <c r="D13" s="956"/>
      <c r="E13" s="483">
        <v>-13137.223087986036</v>
      </c>
      <c r="F13" s="433"/>
      <c r="G13" s="433"/>
      <c r="H13" s="433"/>
      <c r="I13" s="484">
        <v>0</v>
      </c>
      <c r="J13" s="95"/>
      <c r="K13" s="95"/>
      <c r="L13" s="95"/>
      <c r="M13" s="508">
        <v>0</v>
      </c>
      <c r="N13" s="509">
        <v>-79.776912013964221</v>
      </c>
      <c r="O13" s="509">
        <v>0</v>
      </c>
    </row>
    <row r="14" spans="1:15" ht="7.5" customHeight="1" thickBot="1" x14ac:dyDescent="0.35">
      <c r="A14" s="596"/>
      <c r="B14" s="956"/>
      <c r="C14" s="956"/>
      <c r="D14" s="956"/>
      <c r="E14" s="432"/>
      <c r="F14" s="433"/>
      <c r="G14" s="433"/>
      <c r="H14" s="433"/>
      <c r="I14" s="94"/>
      <c r="J14" s="95"/>
      <c r="K14" s="95"/>
      <c r="L14" s="95"/>
      <c r="M14" s="95"/>
      <c r="N14" s="96"/>
      <c r="O14" s="92"/>
    </row>
    <row r="15" spans="1:15" ht="15.6" customHeight="1" thickTop="1" thickBot="1" x14ac:dyDescent="0.35">
      <c r="A15" s="596" t="s">
        <v>132</v>
      </c>
      <c r="B15" s="957"/>
      <c r="C15" s="957"/>
      <c r="D15" s="957"/>
      <c r="E15" s="499">
        <f>SUM(E12:E13)</f>
        <v>1871881.1546261311</v>
      </c>
      <c r="F15" s="434"/>
      <c r="G15" s="435"/>
      <c r="H15" s="436"/>
      <c r="I15" s="500">
        <f>SUM(I12:I13)</f>
        <v>0</v>
      </c>
      <c r="J15" s="437"/>
      <c r="K15" s="437"/>
      <c r="L15" s="437"/>
      <c r="M15" s="510">
        <f t="shared" ref="M15:O15" si="2">SUM(M12:M13)</f>
        <v>0</v>
      </c>
      <c r="N15" s="561">
        <f t="shared" si="2"/>
        <v>10318.052887986034</v>
      </c>
      <c r="O15" s="561">
        <f t="shared" si="2"/>
        <v>0</v>
      </c>
    </row>
    <row r="16" spans="1:15" ht="17.25" thickBot="1" x14ac:dyDescent="0.35">
      <c r="A16" s="596"/>
      <c r="B16" s="87"/>
      <c r="C16" s="87"/>
      <c r="D16" s="87"/>
      <c r="E16" s="88"/>
      <c r="F16" s="270"/>
      <c r="G16" s="270"/>
      <c r="H16" s="270"/>
      <c r="I16" s="89"/>
      <c r="J16" s="90"/>
      <c r="K16" s="90"/>
      <c r="L16" s="90"/>
      <c r="M16" s="90"/>
      <c r="N16" s="91"/>
      <c r="O16" s="92"/>
    </row>
    <row r="17" spans="1:15" ht="14.45" customHeight="1" thickBot="1" x14ac:dyDescent="0.35">
      <c r="A17" s="596" t="s">
        <v>133</v>
      </c>
      <c r="B17" s="952" t="s">
        <v>134</v>
      </c>
      <c r="C17" s="952"/>
      <c r="D17" s="952"/>
      <c r="E17" s="506">
        <f>'23CR Hr. Lbr. Pg. 6'!F159</f>
        <v>1225755.5983057283</v>
      </c>
      <c r="F17" s="962" t="s">
        <v>135</v>
      </c>
      <c r="G17" s="963"/>
      <c r="H17" s="964"/>
      <c r="I17" s="505">
        <f>'23CR Hr. Lbr. Pg. 6'!F160</f>
        <v>0</v>
      </c>
      <c r="J17" s="966" t="s">
        <v>136</v>
      </c>
      <c r="K17" s="966"/>
      <c r="L17" s="966"/>
      <c r="M17" s="502">
        <f>'23CR SFSP Lbr. Pg. 8'!F60</f>
        <v>0</v>
      </c>
      <c r="N17" s="503">
        <f>'23CR Hr. Lbr. Pg. 6'!F161</f>
        <v>6123.5241942715811</v>
      </c>
      <c r="O17" s="504">
        <f>'23CR Hr. Lbr. Pg. 6'!F162</f>
        <v>0</v>
      </c>
    </row>
    <row r="18" spans="1:15" ht="17.25" thickBot="1" x14ac:dyDescent="0.35">
      <c r="A18" s="596" t="s">
        <v>137</v>
      </c>
      <c r="B18" s="952"/>
      <c r="C18" s="952"/>
      <c r="D18" s="952"/>
      <c r="E18" s="506">
        <f>'23CR Hr. Lbr. Pg. 6'!L159</f>
        <v>336856.19597552426</v>
      </c>
      <c r="F18" s="965"/>
      <c r="G18" s="963"/>
      <c r="H18" s="964"/>
      <c r="I18" s="505">
        <f>'23CR Hr. Lbr. Pg. 6'!L160</f>
        <v>0</v>
      </c>
      <c r="J18" s="966"/>
      <c r="K18" s="966"/>
      <c r="L18" s="966"/>
      <c r="M18" s="502">
        <f>'23CR SFSP Lbr. Pg. 8'!K60</f>
        <v>0</v>
      </c>
      <c r="N18" s="503">
        <f>'23CR Hr. Lbr. Pg. 6'!L161</f>
        <v>1682.8371568505136</v>
      </c>
      <c r="O18" s="504">
        <f>'23CR Hr. Lbr. Pg. 6'!L162</f>
        <v>0</v>
      </c>
    </row>
    <row r="19" spans="1:15" ht="17.25" thickBot="1" x14ac:dyDescent="0.35">
      <c r="A19" s="596" t="s">
        <v>138</v>
      </c>
      <c r="B19" s="952"/>
      <c r="C19" s="952"/>
      <c r="D19" s="952"/>
      <c r="E19" s="506">
        <f>'23CR Sal. Lbr. Pg. 7'!B18</f>
        <v>210249.59319956697</v>
      </c>
      <c r="F19" s="965"/>
      <c r="G19" s="963"/>
      <c r="H19" s="964"/>
      <c r="I19" s="505">
        <f>'23CR Sal. Lbr. Pg. 7'!B19</f>
        <v>0</v>
      </c>
      <c r="J19" s="966"/>
      <c r="K19" s="966"/>
      <c r="L19" s="966"/>
      <c r="M19" s="502">
        <f>'23CR Sal. Lbr. Pg. 7'!B20</f>
        <v>0</v>
      </c>
      <c r="N19" s="503">
        <f>'23CR Sal. Lbr. Pg. 7'!B21</f>
        <v>1050.346800433038</v>
      </c>
      <c r="O19" s="504">
        <f>'23CR Sal. Lbr. Pg. 7'!B22</f>
        <v>0</v>
      </c>
    </row>
    <row r="20" spans="1:15" ht="17.25" thickBot="1" x14ac:dyDescent="0.35">
      <c r="A20" s="596" t="s">
        <v>139</v>
      </c>
      <c r="B20" s="952"/>
      <c r="C20" s="952"/>
      <c r="D20" s="952"/>
      <c r="E20" s="506">
        <f>'23CR Sal. Lbr. Pg. 7'!H18</f>
        <v>82408.564880160236</v>
      </c>
      <c r="F20" s="965"/>
      <c r="G20" s="963"/>
      <c r="H20" s="964"/>
      <c r="I20" s="505">
        <f>'23CR Sal. Lbr. Pg. 7'!H19</f>
        <v>0</v>
      </c>
      <c r="J20" s="966"/>
      <c r="K20" s="966"/>
      <c r="L20" s="966"/>
      <c r="M20" s="502">
        <f>'23CR Sal. Lbr. Pg. 7'!H20</f>
        <v>0</v>
      </c>
      <c r="N20" s="503">
        <f>'23CR Sal. Lbr. Pg. 7'!H21</f>
        <v>411.68960725643393</v>
      </c>
      <c r="O20" s="504">
        <f>'23CR Sal. Lbr. Pg. 7'!H22</f>
        <v>0</v>
      </c>
    </row>
    <row r="21" spans="1:15" ht="17.25" thickBot="1" x14ac:dyDescent="0.35">
      <c r="A21" s="596"/>
      <c r="B21" s="952"/>
      <c r="C21" s="952"/>
      <c r="D21" s="952"/>
      <c r="E21" s="93"/>
      <c r="F21" s="94"/>
      <c r="G21" s="94"/>
      <c r="H21" s="94"/>
      <c r="I21" s="94"/>
      <c r="J21" s="966"/>
      <c r="K21" s="966"/>
      <c r="L21" s="966"/>
      <c r="M21" s="95"/>
      <c r="N21" s="96"/>
      <c r="O21" s="97"/>
    </row>
    <row r="22" spans="1:15" ht="18" thickTop="1" thickBot="1" x14ac:dyDescent="0.35">
      <c r="A22" s="596" t="s">
        <v>140</v>
      </c>
      <c r="B22" s="33"/>
      <c r="C22" s="33"/>
      <c r="D22" s="33"/>
      <c r="E22" s="507">
        <f>SUM(E17:E20)</f>
        <v>1855269.9523609797</v>
      </c>
      <c r="F22" s="271"/>
      <c r="G22" s="272"/>
      <c r="H22" s="273"/>
      <c r="I22" s="500">
        <f>SUM(I17:I20)</f>
        <v>0</v>
      </c>
      <c r="J22" s="34"/>
      <c r="K22" s="34"/>
      <c r="L22" s="34"/>
      <c r="M22" s="510">
        <f>SUM(M17:M20)</f>
        <v>0</v>
      </c>
      <c r="N22" s="511">
        <f>SUM(N17:N20)</f>
        <v>9268.3977588115667</v>
      </c>
      <c r="O22" s="511">
        <f>SUM(O17:O20)</f>
        <v>0</v>
      </c>
    </row>
    <row r="23" spans="1:15" ht="17.25" thickBot="1" x14ac:dyDescent="0.35">
      <c r="A23" s="596"/>
      <c r="B23" s="87"/>
      <c r="C23" s="87"/>
      <c r="D23" s="87"/>
      <c r="E23" s="93"/>
      <c r="F23" s="94"/>
      <c r="G23" s="94"/>
      <c r="H23" s="94"/>
      <c r="I23" s="94"/>
      <c r="J23" s="90"/>
      <c r="K23" s="90"/>
      <c r="L23" s="90"/>
      <c r="M23" s="95"/>
      <c r="N23" s="96"/>
      <c r="O23" s="97"/>
    </row>
    <row r="24" spans="1:15" ht="17.25" thickBot="1" x14ac:dyDescent="0.35">
      <c r="A24" s="596" t="s">
        <v>141</v>
      </c>
      <c r="B24" s="87"/>
      <c r="C24" s="87"/>
      <c r="D24" s="87"/>
      <c r="E24" s="483">
        <v>4865.3091880801758</v>
      </c>
      <c r="F24" s="274"/>
      <c r="G24" s="275"/>
      <c r="H24" s="276"/>
      <c r="I24" s="484">
        <v>0</v>
      </c>
      <c r="J24" s="90"/>
      <c r="K24" s="90"/>
      <c r="L24" s="90"/>
      <c r="M24" s="508">
        <v>0</v>
      </c>
      <c r="N24" s="509">
        <v>29.366674965438747</v>
      </c>
      <c r="O24" s="498">
        <v>0</v>
      </c>
    </row>
    <row r="25" spans="1:15" ht="17.25" thickBot="1" x14ac:dyDescent="0.35">
      <c r="A25" s="596" t="s">
        <v>142</v>
      </c>
      <c r="B25" s="87"/>
      <c r="C25" s="87"/>
      <c r="D25" s="87"/>
      <c r="E25" s="483">
        <v>188572.39133650932</v>
      </c>
      <c r="F25" s="274"/>
      <c r="G25" s="275"/>
      <c r="H25" s="276"/>
      <c r="I25" s="484">
        <v>0</v>
      </c>
      <c r="J25" s="90"/>
      <c r="K25" s="90"/>
      <c r="L25" s="90"/>
      <c r="M25" s="508">
        <v>0</v>
      </c>
      <c r="N25" s="509">
        <v>1145.300323652111</v>
      </c>
      <c r="O25" s="498">
        <v>0</v>
      </c>
    </row>
    <row r="26" spans="1:15" ht="17.25" thickBot="1" x14ac:dyDescent="0.35">
      <c r="A26" s="596" t="s">
        <v>131</v>
      </c>
      <c r="B26" s="87"/>
      <c r="C26" s="87"/>
      <c r="D26" s="87"/>
      <c r="E26" s="483">
        <v>0</v>
      </c>
      <c r="F26" s="275"/>
      <c r="G26" s="275"/>
      <c r="H26" s="275"/>
      <c r="I26" s="484">
        <v>0</v>
      </c>
      <c r="J26" s="90"/>
      <c r="K26" s="90"/>
      <c r="L26" s="90"/>
      <c r="M26" s="508">
        <v>0</v>
      </c>
      <c r="N26" s="509">
        <v>0</v>
      </c>
      <c r="O26" s="498">
        <v>0</v>
      </c>
    </row>
    <row r="27" spans="1:15" ht="17.25" thickBot="1" x14ac:dyDescent="0.35">
      <c r="A27" s="596"/>
      <c r="B27" s="87"/>
      <c r="C27" s="87"/>
      <c r="D27" s="87"/>
      <c r="E27" s="93"/>
      <c r="F27" s="94"/>
      <c r="G27" s="94"/>
      <c r="H27" s="94"/>
      <c r="I27" s="94"/>
      <c r="J27" s="90"/>
      <c r="K27" s="90"/>
      <c r="L27" s="90"/>
      <c r="M27" s="95"/>
      <c r="N27" s="96"/>
      <c r="O27" s="97"/>
    </row>
    <row r="28" spans="1:15" ht="18" thickTop="1" thickBot="1" x14ac:dyDescent="0.35">
      <c r="A28" s="596" t="s">
        <v>143</v>
      </c>
      <c r="B28" s="33"/>
      <c r="C28" s="33"/>
      <c r="D28" s="33"/>
      <c r="E28" s="507">
        <f>SUM(E24:E26)</f>
        <v>193437.70052458948</v>
      </c>
      <c r="F28" s="271"/>
      <c r="G28" s="272"/>
      <c r="H28" s="273"/>
      <c r="I28" s="500">
        <f>SUM(I24:I26)</f>
        <v>0</v>
      </c>
      <c r="J28" s="34"/>
      <c r="K28" s="34"/>
      <c r="L28" s="34"/>
      <c r="M28" s="501">
        <f>SUM(M24:M26)</f>
        <v>0</v>
      </c>
      <c r="N28" s="511">
        <f>SUM(N24:N26)</f>
        <v>1174.6669986175498</v>
      </c>
      <c r="O28" s="511">
        <f>SUM(O24:O26)</f>
        <v>0</v>
      </c>
    </row>
    <row r="29" spans="1:15" ht="17.25" thickBot="1" x14ac:dyDescent="0.35">
      <c r="A29" s="596"/>
      <c r="B29" s="87"/>
      <c r="C29" s="87"/>
      <c r="D29" s="87"/>
      <c r="E29" s="93"/>
      <c r="F29" s="94"/>
      <c r="G29" s="94"/>
      <c r="H29" s="94"/>
      <c r="I29" s="94"/>
      <c r="J29" s="90"/>
      <c r="K29" s="90"/>
      <c r="L29" s="90"/>
      <c r="M29" s="95"/>
      <c r="N29" s="96"/>
      <c r="O29" s="97"/>
    </row>
    <row r="30" spans="1:15" ht="29.45" customHeight="1" thickBot="1" x14ac:dyDescent="0.35">
      <c r="A30" s="598" t="s">
        <v>144</v>
      </c>
      <c r="B30" s="948" t="s">
        <v>145</v>
      </c>
      <c r="C30" s="948"/>
      <c r="D30" s="948"/>
      <c r="E30" s="93"/>
      <c r="F30" s="94"/>
      <c r="G30" s="94"/>
      <c r="H30" s="94"/>
      <c r="I30" s="94"/>
      <c r="J30" s="90"/>
      <c r="K30" s="90"/>
      <c r="L30" s="90"/>
      <c r="M30" s="95"/>
      <c r="N30" s="96"/>
      <c r="O30" s="97"/>
    </row>
    <row r="31" spans="1:15" ht="18" customHeight="1" thickBot="1" x14ac:dyDescent="0.35">
      <c r="A31" s="599" t="s">
        <v>146</v>
      </c>
      <c r="B31" s="654"/>
      <c r="C31" s="654"/>
      <c r="D31" s="87"/>
      <c r="E31" s="483">
        <v>0</v>
      </c>
      <c r="F31" s="274"/>
      <c r="G31" s="275"/>
      <c r="H31" s="276"/>
      <c r="I31" s="484">
        <v>0</v>
      </c>
      <c r="J31" s="90"/>
      <c r="K31" s="90"/>
      <c r="L31" s="90"/>
      <c r="M31" s="508">
        <v>0</v>
      </c>
      <c r="N31" s="509">
        <v>0</v>
      </c>
      <c r="O31" s="498">
        <v>0</v>
      </c>
    </row>
    <row r="32" spans="1:15" ht="30.75" thickBot="1" x14ac:dyDescent="0.35">
      <c r="A32" s="599" t="s">
        <v>147</v>
      </c>
      <c r="B32" s="654"/>
      <c r="C32" s="654"/>
      <c r="D32" s="87"/>
      <c r="E32" s="483">
        <v>0</v>
      </c>
      <c r="F32" s="274"/>
      <c r="G32" s="275"/>
      <c r="H32" s="276"/>
      <c r="I32" s="484">
        <v>0</v>
      </c>
      <c r="J32" s="90"/>
      <c r="K32" s="90"/>
      <c r="L32" s="90"/>
      <c r="M32" s="508">
        <v>0</v>
      </c>
      <c r="N32" s="509">
        <v>0</v>
      </c>
      <c r="O32" s="498">
        <v>0</v>
      </c>
    </row>
    <row r="33" spans="1:15" ht="30.75" thickBot="1" x14ac:dyDescent="0.35">
      <c r="A33" s="599" t="s">
        <v>148</v>
      </c>
      <c r="B33" s="654"/>
      <c r="C33" s="654"/>
      <c r="D33" s="87"/>
      <c r="E33" s="483">
        <v>22564.854038660662</v>
      </c>
      <c r="F33" s="274"/>
      <c r="G33" s="275"/>
      <c r="H33" s="276"/>
      <c r="I33" s="484">
        <v>0</v>
      </c>
      <c r="J33" s="90"/>
      <c r="K33" s="90"/>
      <c r="L33" s="90"/>
      <c r="M33" s="508">
        <v>0</v>
      </c>
      <c r="N33" s="509">
        <v>137.02700815794279</v>
      </c>
      <c r="O33" s="498">
        <v>0</v>
      </c>
    </row>
    <row r="34" spans="1:15" ht="17.25" thickBot="1" x14ac:dyDescent="0.35">
      <c r="A34" s="600" t="s">
        <v>149</v>
      </c>
      <c r="B34" s="35"/>
      <c r="C34" s="87"/>
      <c r="D34" s="87"/>
      <c r="E34" s="483">
        <v>5076.5</v>
      </c>
      <c r="F34" s="274"/>
      <c r="G34" s="275"/>
      <c r="H34" s="276"/>
      <c r="I34" s="484">
        <v>0</v>
      </c>
      <c r="J34" s="90"/>
      <c r="K34" s="90"/>
      <c r="L34" s="90"/>
      <c r="M34" s="508">
        <v>0</v>
      </c>
      <c r="N34" s="509">
        <v>0</v>
      </c>
      <c r="O34" s="498">
        <v>0</v>
      </c>
    </row>
    <row r="35" spans="1:15" ht="45.75" thickBot="1" x14ac:dyDescent="0.35">
      <c r="A35" s="600" t="s">
        <v>150</v>
      </c>
      <c r="B35" s="958"/>
      <c r="C35" s="958"/>
      <c r="D35" s="87"/>
      <c r="E35" s="483">
        <v>1982.0732499999999</v>
      </c>
      <c r="F35" s="274"/>
      <c r="G35" s="275"/>
      <c r="H35" s="276"/>
      <c r="I35" s="484">
        <v>0</v>
      </c>
      <c r="J35" s="90"/>
      <c r="K35" s="90"/>
      <c r="L35" s="90"/>
      <c r="M35" s="508">
        <v>0</v>
      </c>
      <c r="N35" s="509">
        <v>0</v>
      </c>
      <c r="O35" s="498">
        <v>0</v>
      </c>
    </row>
    <row r="36" spans="1:15" ht="14.45" customHeight="1" thickBot="1" x14ac:dyDescent="0.35">
      <c r="A36" s="600" t="s">
        <v>151</v>
      </c>
      <c r="B36" s="946" t="s">
        <v>152</v>
      </c>
      <c r="C36" s="946"/>
      <c r="D36" s="947"/>
      <c r="E36" s="483">
        <v>6700</v>
      </c>
      <c r="F36" s="274"/>
      <c r="G36" s="275"/>
      <c r="H36" s="276"/>
      <c r="I36" s="513"/>
      <c r="J36" s="90"/>
      <c r="K36" s="90"/>
      <c r="L36" s="90"/>
      <c r="M36" s="513"/>
      <c r="N36" s="513"/>
      <c r="O36" s="514"/>
    </row>
    <row r="37" spans="1:15" ht="17.25" thickBot="1" x14ac:dyDescent="0.35">
      <c r="A37" s="599" t="s">
        <v>153</v>
      </c>
      <c r="B37" s="970"/>
      <c r="C37" s="970"/>
      <c r="D37" s="87"/>
      <c r="E37" s="483">
        <v>0</v>
      </c>
      <c r="F37" s="274"/>
      <c r="G37" s="275"/>
      <c r="H37" s="276"/>
      <c r="I37" s="484">
        <v>0</v>
      </c>
      <c r="J37" s="90"/>
      <c r="K37" s="90"/>
      <c r="L37" s="90"/>
      <c r="M37" s="508">
        <v>0</v>
      </c>
      <c r="N37" s="509">
        <v>0</v>
      </c>
      <c r="O37" s="498">
        <v>0</v>
      </c>
    </row>
    <row r="38" spans="1:15" ht="17.25" thickBot="1" x14ac:dyDescent="0.35">
      <c r="A38" s="599" t="s">
        <v>154</v>
      </c>
      <c r="B38" s="970"/>
      <c r="C38" s="970"/>
      <c r="D38" s="87"/>
      <c r="E38" s="483">
        <v>450</v>
      </c>
      <c r="F38" s="274"/>
      <c r="G38" s="275"/>
      <c r="H38" s="276"/>
      <c r="I38" s="484">
        <v>0</v>
      </c>
      <c r="J38" s="90"/>
      <c r="K38" s="90"/>
      <c r="L38" s="90"/>
      <c r="M38" s="508">
        <v>0</v>
      </c>
      <c r="N38" s="509">
        <v>0</v>
      </c>
      <c r="O38" s="498">
        <v>0</v>
      </c>
    </row>
    <row r="39" spans="1:15" ht="30.75" thickBot="1" x14ac:dyDescent="0.35">
      <c r="A39" s="599" t="s">
        <v>155</v>
      </c>
      <c r="B39" s="970"/>
      <c r="C39" s="970"/>
      <c r="D39" s="87"/>
      <c r="E39" s="483">
        <v>0</v>
      </c>
      <c r="F39" s="274"/>
      <c r="G39" s="275"/>
      <c r="H39" s="276"/>
      <c r="I39" s="484">
        <v>0</v>
      </c>
      <c r="J39" s="90"/>
      <c r="K39" s="90"/>
      <c r="L39" s="90"/>
      <c r="M39" s="508">
        <v>0</v>
      </c>
      <c r="N39" s="509">
        <v>0</v>
      </c>
      <c r="O39" s="498">
        <v>0</v>
      </c>
    </row>
    <row r="40" spans="1:15" ht="17.25" thickBot="1" x14ac:dyDescent="0.35">
      <c r="A40" s="599" t="s">
        <v>156</v>
      </c>
      <c r="B40" s="970"/>
      <c r="C40" s="970"/>
      <c r="D40" s="87"/>
      <c r="E40" s="483">
        <v>1440</v>
      </c>
      <c r="F40" s="274"/>
      <c r="G40" s="275"/>
      <c r="H40" s="276"/>
      <c r="I40" s="484">
        <v>0</v>
      </c>
      <c r="J40" s="90"/>
      <c r="K40" s="90"/>
      <c r="L40" s="90"/>
      <c r="M40" s="508">
        <v>0</v>
      </c>
      <c r="N40" s="509">
        <v>0</v>
      </c>
      <c r="O40" s="498">
        <v>0</v>
      </c>
    </row>
    <row r="41" spans="1:15" ht="30.75" thickBot="1" x14ac:dyDescent="0.35">
      <c r="A41" s="599" t="s">
        <v>157</v>
      </c>
      <c r="B41" s="970"/>
      <c r="C41" s="970"/>
      <c r="D41" s="87"/>
      <c r="E41" s="483">
        <v>0</v>
      </c>
      <c r="F41" s="274"/>
      <c r="G41" s="275"/>
      <c r="H41" s="276"/>
      <c r="I41" s="484">
        <v>0</v>
      </c>
      <c r="J41" s="90"/>
      <c r="K41" s="90"/>
      <c r="L41" s="90"/>
      <c r="M41" s="508">
        <v>0</v>
      </c>
      <c r="N41" s="509">
        <v>0</v>
      </c>
      <c r="O41" s="498">
        <v>0</v>
      </c>
    </row>
    <row r="42" spans="1:15" ht="17.25" thickBot="1" x14ac:dyDescent="0.35">
      <c r="A42" s="596" t="s">
        <v>158</v>
      </c>
      <c r="B42" s="970"/>
      <c r="C42" s="970"/>
      <c r="D42" s="87"/>
      <c r="E42" s="483">
        <v>0</v>
      </c>
      <c r="F42" s="274"/>
      <c r="G42" s="275"/>
      <c r="H42" s="276"/>
      <c r="I42" s="484">
        <v>0</v>
      </c>
      <c r="J42" s="90"/>
      <c r="K42" s="90"/>
      <c r="L42" s="90"/>
      <c r="M42" s="508">
        <v>0</v>
      </c>
      <c r="N42" s="509">
        <v>0</v>
      </c>
      <c r="O42" s="498">
        <v>0</v>
      </c>
    </row>
    <row r="43" spans="1:15" ht="17.25" thickBot="1" x14ac:dyDescent="0.35">
      <c r="A43" s="596" t="s">
        <v>288</v>
      </c>
      <c r="B43" s="971"/>
      <c r="C43" s="972"/>
      <c r="D43" s="87"/>
      <c r="E43" s="483">
        <v>3467</v>
      </c>
      <c r="F43" s="274"/>
      <c r="G43" s="275"/>
      <c r="H43" s="276"/>
      <c r="I43" s="484">
        <v>0</v>
      </c>
      <c r="J43" s="90"/>
      <c r="K43" s="90"/>
      <c r="L43" s="90"/>
      <c r="M43" s="508">
        <v>0</v>
      </c>
      <c r="N43" s="509">
        <v>0</v>
      </c>
      <c r="O43" s="498">
        <v>0</v>
      </c>
    </row>
    <row r="44" spans="1:15" ht="17.25" thickBot="1" x14ac:dyDescent="0.35">
      <c r="A44" s="596" t="s">
        <v>290</v>
      </c>
      <c r="B44" s="971"/>
      <c r="C44" s="972"/>
      <c r="D44" s="87"/>
      <c r="E44" s="483">
        <v>0</v>
      </c>
      <c r="F44" s="274"/>
      <c r="G44" s="275"/>
      <c r="H44" s="276"/>
      <c r="I44" s="484">
        <v>0</v>
      </c>
      <c r="J44" s="90"/>
      <c r="K44" s="90"/>
      <c r="L44" s="90"/>
      <c r="M44" s="508">
        <v>0</v>
      </c>
      <c r="N44" s="509">
        <v>0</v>
      </c>
      <c r="O44" s="498">
        <v>0</v>
      </c>
    </row>
    <row r="45" spans="1:15" ht="17.25" customHeight="1" thickBot="1" x14ac:dyDescent="0.35">
      <c r="A45" s="713" t="s">
        <v>159</v>
      </c>
      <c r="B45" s="973" t="s">
        <v>305</v>
      </c>
      <c r="C45" s="974"/>
      <c r="D45" s="975"/>
      <c r="E45" s="714">
        <v>2500</v>
      </c>
      <c r="F45" s="274"/>
      <c r="G45" s="275"/>
      <c r="H45" s="276"/>
      <c r="I45" s="484">
        <v>0</v>
      </c>
      <c r="J45" s="90"/>
      <c r="K45" s="90"/>
      <c r="L45" s="90"/>
      <c r="M45" s="508">
        <v>0</v>
      </c>
      <c r="N45" s="509">
        <v>0</v>
      </c>
      <c r="O45" s="498">
        <v>0</v>
      </c>
    </row>
    <row r="46" spans="1:15" ht="17.25" customHeight="1" thickBot="1" x14ac:dyDescent="0.35">
      <c r="A46" s="713" t="s">
        <v>159</v>
      </c>
      <c r="B46" s="973"/>
      <c r="C46" s="974"/>
      <c r="D46" s="975"/>
      <c r="E46" s="714">
        <v>0</v>
      </c>
      <c r="F46" s="274"/>
      <c r="G46" s="275"/>
      <c r="H46" s="276"/>
      <c r="I46" s="484">
        <v>0</v>
      </c>
      <c r="J46" s="90"/>
      <c r="K46" s="90"/>
      <c r="L46" s="90"/>
      <c r="M46" s="508">
        <v>0</v>
      </c>
      <c r="N46" s="509">
        <v>0</v>
      </c>
      <c r="O46" s="498">
        <v>0</v>
      </c>
    </row>
    <row r="47" spans="1:15" ht="6" customHeight="1" thickBot="1" x14ac:dyDescent="0.35">
      <c r="A47" s="596"/>
      <c r="B47" s="87"/>
      <c r="C47" s="87"/>
      <c r="D47" s="87"/>
      <c r="E47" s="93"/>
      <c r="F47" s="94"/>
      <c r="G47" s="94"/>
      <c r="H47" s="94"/>
      <c r="I47" s="94"/>
      <c r="J47" s="90"/>
      <c r="K47" s="90"/>
      <c r="L47" s="90"/>
      <c r="M47" s="95"/>
      <c r="N47" s="96"/>
      <c r="O47" s="97"/>
    </row>
    <row r="48" spans="1:15" ht="18" thickTop="1" thickBot="1" x14ac:dyDescent="0.35">
      <c r="A48" s="601" t="s">
        <v>160</v>
      </c>
      <c r="B48" s="33"/>
      <c r="C48" s="33"/>
      <c r="D48" s="33"/>
      <c r="E48" s="507">
        <f>SUM(E31:E47)</f>
        <v>44180.427288660663</v>
      </c>
      <c r="F48" s="271"/>
      <c r="G48" s="272"/>
      <c r="H48" s="273"/>
      <c r="I48" s="500">
        <f>SUM(I31:I46)</f>
        <v>0</v>
      </c>
      <c r="J48" s="34"/>
      <c r="K48" s="34"/>
      <c r="L48" s="34"/>
      <c r="M48" s="501">
        <f>SUM(M31:M46)</f>
        <v>0</v>
      </c>
      <c r="N48" s="511">
        <f>SUM(N31:N46)</f>
        <v>137.02700815794279</v>
      </c>
      <c r="O48" s="512">
        <f>SUM(O31:O46)</f>
        <v>0</v>
      </c>
    </row>
    <row r="49" spans="1:15" ht="9.9499999999999993" customHeight="1" thickBot="1" x14ac:dyDescent="0.35">
      <c r="A49" s="596"/>
      <c r="B49" s="87"/>
      <c r="C49" s="87"/>
      <c r="D49" s="87"/>
      <c r="E49" s="93"/>
      <c r="F49" s="94"/>
      <c r="G49" s="94"/>
      <c r="H49" s="94"/>
      <c r="I49" s="94"/>
      <c r="J49" s="90"/>
      <c r="K49" s="90"/>
      <c r="L49" s="90"/>
      <c r="M49" s="90"/>
      <c r="N49" s="91"/>
      <c r="O49" s="92"/>
    </row>
    <row r="50" spans="1:15" ht="17.25" thickBot="1" x14ac:dyDescent="0.35">
      <c r="A50" s="596" t="s">
        <v>161</v>
      </c>
      <c r="B50" s="87"/>
      <c r="C50" s="87"/>
      <c r="D50" s="87"/>
      <c r="E50" s="93"/>
      <c r="F50" s="94"/>
      <c r="G50" s="94"/>
      <c r="H50" s="94"/>
      <c r="I50" s="94"/>
      <c r="J50" s="90"/>
      <c r="K50" s="90"/>
      <c r="L50" s="90"/>
      <c r="M50" s="90"/>
      <c r="N50" s="515">
        <v>0.1</v>
      </c>
      <c r="O50" s="515">
        <v>0</v>
      </c>
    </row>
    <row r="51" spans="1:15" ht="17.25" thickBot="1" x14ac:dyDescent="0.35">
      <c r="A51" s="596" t="s">
        <v>162</v>
      </c>
      <c r="B51" s="87"/>
      <c r="C51" s="87"/>
      <c r="D51" s="87"/>
      <c r="E51" s="93"/>
      <c r="F51" s="94"/>
      <c r="G51" s="94"/>
      <c r="H51" s="94"/>
      <c r="I51" s="94"/>
      <c r="J51" s="90"/>
      <c r="K51" s="90"/>
      <c r="L51" s="90"/>
      <c r="M51" s="90"/>
      <c r="N51" s="940" t="s">
        <v>163</v>
      </c>
      <c r="O51" s="941"/>
    </row>
    <row r="52" spans="1:15" ht="17.25" thickBot="1" x14ac:dyDescent="0.35">
      <c r="A52" s="602">
        <v>0.22239999999999999</v>
      </c>
      <c r="B52" s="594">
        <f>B8*A52</f>
        <v>175098.6336</v>
      </c>
      <c r="C52" s="520">
        <f>C8*A52</f>
        <v>34151.743999999999</v>
      </c>
      <c r="D52" s="520">
        <f>D8*A52</f>
        <v>1717.1504</v>
      </c>
      <c r="E52" s="520">
        <f>(E8/A54)*A52</f>
        <v>21848.577166472041</v>
      </c>
      <c r="F52" s="521">
        <f>F8*A52</f>
        <v>0</v>
      </c>
      <c r="G52" s="521">
        <f>G8*A52</f>
        <v>0</v>
      </c>
      <c r="H52" s="521">
        <f>H8*A52</f>
        <v>0</v>
      </c>
      <c r="I52" s="521">
        <f>I8*A52</f>
        <v>0</v>
      </c>
      <c r="J52" s="522">
        <f>J8*A52</f>
        <v>0</v>
      </c>
      <c r="K52" s="522">
        <f>K8*A52</f>
        <v>0</v>
      </c>
      <c r="L52" s="522">
        <f>L8*A52</f>
        <v>0</v>
      </c>
      <c r="M52" s="627">
        <f>M8*A52</f>
        <v>0</v>
      </c>
      <c r="N52" s="942"/>
      <c r="O52" s="943"/>
    </row>
    <row r="53" spans="1:15" ht="15" customHeight="1" thickBot="1" x14ac:dyDescent="0.35">
      <c r="A53" s="603" t="s">
        <v>164</v>
      </c>
      <c r="B53" s="87"/>
      <c r="C53" s="87"/>
      <c r="D53" s="87"/>
      <c r="E53" s="93"/>
      <c r="F53" s="571"/>
      <c r="G53" s="571"/>
      <c r="H53" s="571"/>
      <c r="I53" s="94"/>
      <c r="J53" s="569"/>
      <c r="K53" s="569"/>
      <c r="L53" s="569"/>
      <c r="M53" s="90"/>
      <c r="N53" s="944"/>
      <c r="O53" s="945"/>
    </row>
    <row r="54" spans="1:15" ht="14.45" customHeight="1" thickBot="1" x14ac:dyDescent="0.35">
      <c r="A54" s="602">
        <v>4.7</v>
      </c>
      <c r="B54" s="967" t="s">
        <v>165</v>
      </c>
      <c r="C54" s="967"/>
      <c r="D54" s="967"/>
      <c r="E54" s="93"/>
      <c r="F54" s="572"/>
      <c r="G54" s="572"/>
      <c r="H54" s="572"/>
      <c r="I54" s="94"/>
      <c r="J54" s="570"/>
      <c r="K54" s="570"/>
      <c r="L54" s="570"/>
      <c r="M54" s="90"/>
      <c r="N54" s="929" t="s">
        <v>166</v>
      </c>
      <c r="O54" s="930"/>
    </row>
    <row r="55" spans="1:15" ht="15" customHeight="1" thickTop="1" thickBot="1" x14ac:dyDescent="0.35">
      <c r="A55" s="604" t="s">
        <v>167</v>
      </c>
      <c r="B55" s="967"/>
      <c r="C55" s="967"/>
      <c r="D55" s="967"/>
      <c r="E55" s="607">
        <f>B52+C52+D52+E52</f>
        <v>232816.10516647206</v>
      </c>
      <c r="F55" s="968"/>
      <c r="G55" s="968"/>
      <c r="H55" s="969"/>
      <c r="I55" s="568">
        <f>F52+G52+H52+I52</f>
        <v>0</v>
      </c>
      <c r="J55" s="937"/>
      <c r="K55" s="938"/>
      <c r="L55" s="939"/>
      <c r="M55" s="626">
        <f>J52+K52+L52+M52</f>
        <v>0</v>
      </c>
      <c r="N55" s="931"/>
      <c r="O55" s="932"/>
    </row>
    <row r="56" spans="1:15" ht="18.95" customHeight="1" thickBot="1" x14ac:dyDescent="0.35">
      <c r="A56" s="604" t="s">
        <v>168</v>
      </c>
      <c r="B56" s="967"/>
      <c r="C56" s="967"/>
      <c r="D56" s="967"/>
      <c r="E56" s="93"/>
      <c r="F56" s="933"/>
      <c r="G56" s="933"/>
      <c r="H56" s="933"/>
      <c r="I56" s="94"/>
      <c r="J56" s="935"/>
      <c r="K56" s="935"/>
      <c r="L56" s="935"/>
      <c r="M56" s="90"/>
      <c r="N56" s="290">
        <f>N50*(N15+N22+N28)</f>
        <v>2076.1117645415156</v>
      </c>
      <c r="O56" s="290">
        <f>O50*(O15+O22+O28)</f>
        <v>0</v>
      </c>
    </row>
    <row r="57" spans="1:15" ht="15" customHeight="1" thickTop="1" thickBot="1" x14ac:dyDescent="0.35">
      <c r="A57" s="604" t="s">
        <v>169</v>
      </c>
      <c r="B57" s="967"/>
      <c r="C57" s="967"/>
      <c r="D57" s="967"/>
      <c r="E57" s="608">
        <v>0</v>
      </c>
      <c r="F57" s="933"/>
      <c r="G57" s="933"/>
      <c r="H57" s="933"/>
      <c r="I57" s="582"/>
      <c r="J57" s="935"/>
      <c r="K57" s="935"/>
      <c r="L57" s="935"/>
      <c r="M57" s="610"/>
      <c r="N57" s="91"/>
      <c r="O57" s="97"/>
    </row>
    <row r="58" spans="1:15" ht="18.95" customHeight="1" thickBot="1" x14ac:dyDescent="0.35">
      <c r="A58" s="605"/>
      <c r="B58" s="967"/>
      <c r="C58" s="967"/>
      <c r="D58" s="967"/>
      <c r="E58" s="93"/>
      <c r="F58" s="933"/>
      <c r="G58" s="933"/>
      <c r="H58" s="933"/>
      <c r="I58" s="94"/>
      <c r="J58" s="935"/>
      <c r="K58" s="935"/>
      <c r="L58" s="935"/>
      <c r="M58" s="90"/>
      <c r="N58" s="91"/>
      <c r="O58" s="92"/>
    </row>
    <row r="59" spans="1:15" s="100" customFormat="1" ht="18.600000000000001" customHeight="1" thickTop="1" thickBot="1" x14ac:dyDescent="0.3">
      <c r="A59" s="606" t="s">
        <v>170</v>
      </c>
      <c r="B59" s="98"/>
      <c r="C59" s="98"/>
      <c r="D59" s="98"/>
      <c r="E59" s="609">
        <f>E15+E22+E28+E48+E55+E57</f>
        <v>4197585.3399668336</v>
      </c>
      <c r="F59" s="934"/>
      <c r="G59" s="934"/>
      <c r="H59" s="934"/>
      <c r="I59" s="573">
        <f>I15+I22+I28+I48+I55+I57</f>
        <v>0</v>
      </c>
      <c r="J59" s="936"/>
      <c r="K59" s="936"/>
      <c r="L59" s="936"/>
      <c r="M59" s="99">
        <f>M15+M22+M28+M48+M55+M57</f>
        <v>0</v>
      </c>
      <c r="N59" s="101">
        <f>N15+N22+N28+N48+N56</f>
        <v>22974.256418114612</v>
      </c>
      <c r="O59" s="101">
        <f>O15+O22+O28+O48+O56</f>
        <v>0</v>
      </c>
    </row>
  </sheetData>
  <sheetProtection algorithmName="SHA-512" hashValue="hwZaOPnhTQ5bObxOViOdNOcJzXetwhZJStUXwBRQ8Iu4FvfbXS2AajD9k+iEBQsPkdtJqEx3qmClAjQ9vL1elQ==" saltValue="OXL96DNkDMHr31QixQJcFg==" spinCount="100000" sheet="1" formatColumns="0"/>
  <mergeCells count="35">
    <mergeCell ref="B54:D58"/>
    <mergeCell ref="F55:H55"/>
    <mergeCell ref="B37:C37"/>
    <mergeCell ref="B41:C41"/>
    <mergeCell ref="B42:C42"/>
    <mergeCell ref="B43:C43"/>
    <mergeCell ref="B38:C38"/>
    <mergeCell ref="B39:C39"/>
    <mergeCell ref="B40:C40"/>
    <mergeCell ref="B44:C44"/>
    <mergeCell ref="B45:D45"/>
    <mergeCell ref="B46:D46"/>
    <mergeCell ref="B36:D36"/>
    <mergeCell ref="B30:D30"/>
    <mergeCell ref="B2:D2"/>
    <mergeCell ref="I2:K2"/>
    <mergeCell ref="B3:D3"/>
    <mergeCell ref="B17:D21"/>
    <mergeCell ref="A4:O4"/>
    <mergeCell ref="A5:O5"/>
    <mergeCell ref="F6:I6"/>
    <mergeCell ref="B12:D15"/>
    <mergeCell ref="B35:C35"/>
    <mergeCell ref="B6:D6"/>
    <mergeCell ref="J6:M6"/>
    <mergeCell ref="F17:H20"/>
    <mergeCell ref="J17:L21"/>
    <mergeCell ref="M1:O1"/>
    <mergeCell ref="M2:O2"/>
    <mergeCell ref="M3:O3"/>
    <mergeCell ref="N54:O55"/>
    <mergeCell ref="F56:H59"/>
    <mergeCell ref="J56:L59"/>
    <mergeCell ref="J55:L55"/>
    <mergeCell ref="N51:O53"/>
  </mergeCells>
  <dataValidations count="1">
    <dataValidation type="decimal" operator="lessThanOrEqual" allowBlank="1" showInputMessage="1" showErrorMessage="1" errorTitle="Rebate" error="Must be a negative number!" sqref="E13 I13 M13:O13 E26 I26 M26:O26" xr:uid="{779F649C-B7CE-4746-990B-E6C6151EBA18}">
      <formula1>0</formula1>
    </dataValidation>
  </dataValidations>
  <printOptions horizontalCentered="1" verticalCentered="1"/>
  <pageMargins left="0.15" right="0.15" top="0.15" bottom="0.25" header="0" footer="0"/>
  <pageSetup scale="57" orientation="landscape" r:id="rId1"/>
  <ignoredErrors>
    <ignoredError sqref="E1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B3385-4BA5-43A9-BEE4-D4CFC30D59A6}">
  <sheetPr>
    <pageSetUpPr fitToPage="1"/>
  </sheetPr>
  <dimension ref="A1:I34"/>
  <sheetViews>
    <sheetView zoomScale="110" zoomScaleNormal="130" workbookViewId="0">
      <selection activeCell="C30" sqref="C30"/>
    </sheetView>
  </sheetViews>
  <sheetFormatPr defaultColWidth="8.85546875" defaultRowHeight="15" x14ac:dyDescent="0.25"/>
  <cols>
    <col min="1" max="1" width="7.140625" style="32" customWidth="1"/>
    <col min="2" max="2" width="24.85546875" style="217" customWidth="1"/>
    <col min="3" max="3" width="20.140625" style="32" customWidth="1"/>
    <col min="4" max="4" width="18.85546875" style="32" customWidth="1"/>
    <col min="5" max="5" width="18.5703125" style="32" customWidth="1"/>
    <col min="6" max="6" width="22.140625" style="32" customWidth="1"/>
    <col min="7" max="7" width="19.5703125" style="32" customWidth="1"/>
    <col min="8" max="8" width="9.140625" style="32" customWidth="1"/>
    <col min="9" max="9" width="3.5703125" style="32" customWidth="1"/>
    <col min="10" max="16384" width="8.85546875" style="32"/>
  </cols>
  <sheetData>
    <row r="1" spans="1:9" ht="15" customHeight="1" thickBot="1" x14ac:dyDescent="0.25">
      <c r="A1" s="83" t="s">
        <v>0</v>
      </c>
      <c r="B1" s="84"/>
      <c r="C1" s="60"/>
      <c r="D1" s="982" t="s">
        <v>1</v>
      </c>
      <c r="E1" s="982"/>
      <c r="F1" s="924" t="s">
        <v>267</v>
      </c>
      <c r="G1" s="924"/>
      <c r="H1" s="924"/>
      <c r="I1" s="925"/>
    </row>
    <row r="2" spans="1:9" ht="18.95" customHeight="1" thickTop="1" thickBot="1" x14ac:dyDescent="0.3">
      <c r="A2" s="85" t="s">
        <v>5</v>
      </c>
      <c r="B2" s="949" t="str">
        <f>'23CR pg. 1'!F8</f>
        <v xml:space="preserve">Township of Union Board of Education </v>
      </c>
      <c r="C2" s="951"/>
      <c r="D2" s="983"/>
      <c r="E2" s="983"/>
      <c r="F2" s="837" t="s">
        <v>295</v>
      </c>
      <c r="G2" s="837"/>
      <c r="H2" s="837"/>
      <c r="I2" s="926"/>
    </row>
    <row r="3" spans="1:9" ht="19.5" thickTop="1" thickBot="1" x14ac:dyDescent="0.3">
      <c r="A3" s="85" t="s">
        <v>44</v>
      </c>
      <c r="B3" s="949" t="str">
        <f>'23CR pg. 1'!B12</f>
        <v>Pomptonian Food Service</v>
      </c>
      <c r="C3" s="951"/>
      <c r="D3" s="981"/>
      <c r="E3" s="981"/>
      <c r="F3" s="927"/>
      <c r="G3" s="927"/>
      <c r="H3" s="927"/>
      <c r="I3" s="928"/>
    </row>
    <row r="4" spans="1:9" ht="15.75" thickTop="1" x14ac:dyDescent="0.25">
      <c r="A4" s="769" t="s">
        <v>45</v>
      </c>
      <c r="B4" s="770"/>
      <c r="C4" s="770"/>
      <c r="D4" s="770"/>
      <c r="E4" s="770"/>
      <c r="F4" s="770"/>
      <c r="G4" s="770"/>
      <c r="H4" s="770"/>
      <c r="I4" s="771"/>
    </row>
    <row r="5" spans="1:9" ht="20.100000000000001" customHeight="1" x14ac:dyDescent="0.25">
      <c r="A5" s="984" t="s">
        <v>171</v>
      </c>
      <c r="B5" s="985"/>
      <c r="C5" s="985"/>
      <c r="D5" s="985"/>
      <c r="E5" s="985"/>
      <c r="F5" s="985"/>
      <c r="G5" s="985"/>
      <c r="H5" s="985"/>
      <c r="I5" s="986"/>
    </row>
    <row r="6" spans="1:9" s="210" customFormat="1" ht="20.100000000000001" customHeight="1" x14ac:dyDescent="0.25">
      <c r="A6" s="209"/>
      <c r="C6" s="211" t="s">
        <v>172</v>
      </c>
      <c r="D6" s="212" t="s">
        <v>17</v>
      </c>
      <c r="E6" s="213" t="s">
        <v>18</v>
      </c>
      <c r="F6" s="214" t="s">
        <v>173</v>
      </c>
      <c r="G6" s="215" t="s">
        <v>174</v>
      </c>
      <c r="I6" s="649"/>
    </row>
    <row r="7" spans="1:9" ht="9.9499999999999993" customHeight="1" x14ac:dyDescent="0.25">
      <c r="A7" s="216"/>
      <c r="C7" s="37"/>
      <c r="D7" s="53"/>
      <c r="E7" s="59"/>
      <c r="F7" s="218"/>
      <c r="I7" s="63"/>
    </row>
    <row r="8" spans="1:9" x14ac:dyDescent="0.25">
      <c r="A8" s="216"/>
      <c r="B8" s="219" t="s">
        <v>175</v>
      </c>
      <c r="C8" s="253">
        <f>'23CR pg. 3'!Q42</f>
        <v>1046835.0052449283</v>
      </c>
      <c r="D8" s="254">
        <f>'23CR pg. 3'!L14</f>
        <v>0</v>
      </c>
      <c r="E8" s="255">
        <f>'23CR pg. 3'!L23</f>
        <v>0</v>
      </c>
      <c r="F8" s="256">
        <f>('23CR pg. 4'!N8+'23CR pg. 4'!O8)/'23CR pg. 4'!A54</f>
        <v>5821.8531914893601</v>
      </c>
      <c r="G8" s="257">
        <f>SUM(C8:F8)</f>
        <v>1052656.8584364178</v>
      </c>
      <c r="H8" s="628"/>
      <c r="I8" s="63"/>
    </row>
    <row r="9" spans="1:9" ht="9.6" customHeight="1" x14ac:dyDescent="0.25">
      <c r="A9" s="216"/>
      <c r="C9" s="220"/>
      <c r="D9" s="221"/>
      <c r="E9" s="222"/>
      <c r="F9" s="223"/>
      <c r="I9" s="63"/>
    </row>
    <row r="10" spans="1:9" ht="20.100000000000001" customHeight="1" x14ac:dyDescent="0.25">
      <c r="A10" s="216"/>
      <c r="B10" s="224" t="s">
        <v>176</v>
      </c>
      <c r="C10" s="225"/>
      <c r="D10" s="226"/>
      <c r="E10" s="227"/>
      <c r="F10" s="228"/>
      <c r="G10" s="7"/>
      <c r="H10" s="7"/>
      <c r="I10" s="63"/>
    </row>
    <row r="11" spans="1:9" ht="20.100000000000001" customHeight="1" x14ac:dyDescent="0.25">
      <c r="A11" s="216"/>
      <c r="B11" s="229" t="s">
        <v>177</v>
      </c>
      <c r="C11" s="230">
        <f>'23CR pg. 2'!K33+'23CR pg. 2'!K37</f>
        <v>1628117.5246511628</v>
      </c>
      <c r="D11" s="232"/>
      <c r="E11" s="232"/>
      <c r="F11" s="233">
        <f>'23CR pg. 2'!T20+'23CR pg. 2'!T31</f>
        <v>27362.709999999995</v>
      </c>
      <c r="G11" s="234">
        <f>C11+D11+E11+F11</f>
        <v>1655480.2346511628</v>
      </c>
      <c r="H11" s="342"/>
      <c r="I11" s="63"/>
    </row>
    <row r="12" spans="1:9" ht="20.100000000000001" customHeight="1" x14ac:dyDescent="0.25">
      <c r="A12" s="216"/>
      <c r="B12" s="229" t="s">
        <v>178</v>
      </c>
      <c r="C12" s="230">
        <f>'23CR pg. 3'!H42</f>
        <v>2877823.0599999996</v>
      </c>
      <c r="D12" s="231">
        <f>'23CR pg. 3'!Q14</f>
        <v>0</v>
      </c>
      <c r="E12" s="235">
        <f>'23CR pg. 3'!Q23</f>
        <v>0</v>
      </c>
      <c r="F12" s="232"/>
      <c r="G12" s="234">
        <f>C12+D12+E12+F12</f>
        <v>2877823.0599999996</v>
      </c>
      <c r="H12" s="342"/>
      <c r="I12" s="63"/>
    </row>
    <row r="13" spans="1:9" ht="20.100000000000001" customHeight="1" x14ac:dyDescent="0.25">
      <c r="A13" s="216"/>
      <c r="B13" s="229" t="s">
        <v>179</v>
      </c>
      <c r="C13" s="577">
        <v>0</v>
      </c>
      <c r="D13" s="613"/>
      <c r="E13" s="611"/>
      <c r="F13" s="611"/>
      <c r="G13" s="612">
        <f>C13</f>
        <v>0</v>
      </c>
      <c r="H13" s="342"/>
      <c r="I13" s="63"/>
    </row>
    <row r="14" spans="1:9" ht="9.6" customHeight="1" x14ac:dyDescent="0.25">
      <c r="A14" s="216"/>
      <c r="B14" s="236"/>
      <c r="C14" s="225"/>
      <c r="D14" s="226"/>
      <c r="E14" s="227"/>
      <c r="F14" s="228"/>
      <c r="G14" s="236"/>
      <c r="H14" s="987" t="s">
        <v>180</v>
      </c>
      <c r="I14" s="63"/>
    </row>
    <row r="15" spans="1:9" ht="20.100000000000001" customHeight="1" x14ac:dyDescent="0.25">
      <c r="A15" s="216"/>
      <c r="B15" s="224" t="s">
        <v>23</v>
      </c>
      <c r="C15" s="230">
        <f>C11+C12+C13</f>
        <v>4505940.5846511628</v>
      </c>
      <c r="D15" s="231">
        <f>D11+D12</f>
        <v>0</v>
      </c>
      <c r="E15" s="235">
        <f>E11+E12</f>
        <v>0</v>
      </c>
      <c r="F15" s="233">
        <f>F11+F12</f>
        <v>27362.709999999995</v>
      </c>
      <c r="G15" s="234">
        <f>C15+D15+E15+F15</f>
        <v>4533303.2946511628</v>
      </c>
      <c r="H15" s="988"/>
      <c r="I15" s="63"/>
    </row>
    <row r="16" spans="1:9" ht="7.5" customHeight="1" x14ac:dyDescent="0.25">
      <c r="A16" s="216"/>
      <c r="B16" s="236"/>
      <c r="C16" s="225"/>
      <c r="D16" s="226"/>
      <c r="E16" s="227"/>
      <c r="F16" s="228"/>
      <c r="G16" s="236"/>
      <c r="H16" s="988"/>
      <c r="I16" s="63"/>
    </row>
    <row r="17" spans="1:9" ht="20.100000000000001" customHeight="1" x14ac:dyDescent="0.25">
      <c r="A17" s="216"/>
      <c r="B17" s="224" t="s">
        <v>113</v>
      </c>
      <c r="C17" s="225"/>
      <c r="D17" s="226"/>
      <c r="E17" s="227"/>
      <c r="F17" s="228"/>
      <c r="G17" s="236"/>
      <c r="H17" s="989"/>
      <c r="I17" s="63"/>
    </row>
    <row r="18" spans="1:9" ht="20.100000000000001" customHeight="1" x14ac:dyDescent="0.25">
      <c r="A18" s="216"/>
      <c r="B18" s="237" t="s">
        <v>181</v>
      </c>
      <c r="C18" s="238">
        <f>'23CR pg. 4'!E15</f>
        <v>1871881.1546261311</v>
      </c>
      <c r="D18" s="239">
        <f>'23CR pg. 4'!I15</f>
        <v>0</v>
      </c>
      <c r="E18" s="240">
        <f>'23CR pg. 4'!M15</f>
        <v>0</v>
      </c>
      <c r="F18" s="241">
        <f>'23CR pg. 4'!N15+'23CR pg. 4'!O15</f>
        <v>10318.052887986034</v>
      </c>
      <c r="G18" s="380">
        <f t="shared" ref="G18:G24" si="0">C18+D18+E18+F18</f>
        <v>1882199.207514117</v>
      </c>
      <c r="H18" s="631">
        <f>G18/G15</f>
        <v>0.41519375280602133</v>
      </c>
      <c r="I18" s="63"/>
    </row>
    <row r="19" spans="1:9" ht="20.100000000000001" customHeight="1" x14ac:dyDescent="0.25">
      <c r="A19" s="216"/>
      <c r="B19" s="229" t="s">
        <v>182</v>
      </c>
      <c r="C19" s="238">
        <f>'23CR pg. 4'!E22</f>
        <v>1855269.9523609797</v>
      </c>
      <c r="D19" s="239">
        <f>'23CR pg. 4'!I22</f>
        <v>0</v>
      </c>
      <c r="E19" s="240">
        <f>'23CR pg. 4'!M22</f>
        <v>0</v>
      </c>
      <c r="F19" s="241">
        <f>'23CR pg. 4'!N22+'23CR pg. 4'!O22</f>
        <v>9268.3977588115667</v>
      </c>
      <c r="G19" s="380">
        <f t="shared" si="0"/>
        <v>1864538.3501197912</v>
      </c>
      <c r="H19" s="631">
        <f>G19/G15</f>
        <v>0.41129794962533323</v>
      </c>
      <c r="I19" s="63"/>
    </row>
    <row r="20" spans="1:9" ht="20.100000000000001" customHeight="1" x14ac:dyDescent="0.25">
      <c r="A20" s="216"/>
      <c r="B20" s="229" t="s">
        <v>183</v>
      </c>
      <c r="C20" s="238">
        <f>'23CR pg. 4'!E28</f>
        <v>193437.70052458948</v>
      </c>
      <c r="D20" s="239">
        <f>'23CR pg. 4'!I28</f>
        <v>0</v>
      </c>
      <c r="E20" s="240">
        <f>'23CR pg. 4'!M28</f>
        <v>0</v>
      </c>
      <c r="F20" s="241">
        <f>'23CR pg. 4'!N28+'23CR pg. 4'!O28</f>
        <v>1174.6669986175498</v>
      </c>
      <c r="G20" s="380">
        <f t="shared" si="0"/>
        <v>194612.36752320704</v>
      </c>
      <c r="H20" s="631">
        <f>G20/G15</f>
        <v>4.2929483176832629E-2</v>
      </c>
      <c r="I20" s="63"/>
    </row>
    <row r="21" spans="1:9" ht="20.100000000000001" customHeight="1" x14ac:dyDescent="0.25">
      <c r="A21" s="216"/>
      <c r="B21" s="229" t="s">
        <v>184</v>
      </c>
      <c r="C21" s="238">
        <f>'23CR pg. 4'!E48</f>
        <v>44180.427288660663</v>
      </c>
      <c r="D21" s="239">
        <f>'23CR pg. 4'!I48</f>
        <v>0</v>
      </c>
      <c r="E21" s="240">
        <f>'23CR pg. 4'!M48</f>
        <v>0</v>
      </c>
      <c r="F21" s="241">
        <f>'23CR pg. 4'!N48+'23CR pg. 4'!O48</f>
        <v>137.02700815794279</v>
      </c>
      <c r="G21" s="380">
        <f t="shared" si="0"/>
        <v>44317.454296818607</v>
      </c>
      <c r="H21" s="631">
        <f>G21/G15</f>
        <v>9.7759738134240211E-3</v>
      </c>
      <c r="I21" s="63"/>
    </row>
    <row r="22" spans="1:9" ht="20.100000000000001" customHeight="1" x14ac:dyDescent="0.25">
      <c r="A22" s="216"/>
      <c r="B22" s="229" t="s">
        <v>185</v>
      </c>
      <c r="C22" s="238">
        <f>'23CR pg. 4'!E55+'23CR pg. 4'!E57</f>
        <v>232816.10516647206</v>
      </c>
      <c r="D22" s="239">
        <f>'23CR pg. 4'!I55+'23CR pg. 4'!I57</f>
        <v>0</v>
      </c>
      <c r="E22" s="240">
        <f>'23CR pg. 4'!M55+'23CR pg. 4'!M57</f>
        <v>0</v>
      </c>
      <c r="F22" s="241">
        <f>'23CR pg. 4'!N56+'23CR pg. 4'!O56</f>
        <v>2076.1117645415156</v>
      </c>
      <c r="G22" s="380">
        <f t="shared" si="0"/>
        <v>234892.21693101357</v>
      </c>
      <c r="H22" s="631">
        <f>G22/G15</f>
        <v>5.1814802951340694E-2</v>
      </c>
      <c r="I22" s="63"/>
    </row>
    <row r="23" spans="1:9" ht="8.1" customHeight="1" x14ac:dyDescent="0.25">
      <c r="A23" s="216"/>
      <c r="B23" s="534"/>
      <c r="C23" s="238"/>
      <c r="D23" s="239"/>
      <c r="E23" s="240"/>
      <c r="F23" s="241"/>
      <c r="G23" s="380"/>
      <c r="H23" s="632"/>
      <c r="I23" s="63"/>
    </row>
    <row r="24" spans="1:9" ht="20.100000000000001" customHeight="1" x14ac:dyDescent="0.25">
      <c r="A24" s="979" t="s">
        <v>186</v>
      </c>
      <c r="B24" s="980"/>
      <c r="C24" s="230">
        <f>SUM(C18:C22)</f>
        <v>4197585.3399668336</v>
      </c>
      <c r="D24" s="231">
        <f>SUM(D18:D22)</f>
        <v>0</v>
      </c>
      <c r="E24" s="235">
        <f>SUM(E18:E22)</f>
        <v>0</v>
      </c>
      <c r="F24" s="233">
        <f>SUM(F18:F22)</f>
        <v>22974.256418114612</v>
      </c>
      <c r="G24" s="234">
        <f t="shared" si="0"/>
        <v>4220559.5963849481</v>
      </c>
      <c r="H24" s="633">
        <f>G24/G15</f>
        <v>0.93101196237295214</v>
      </c>
      <c r="I24" s="63"/>
    </row>
    <row r="25" spans="1:9" ht="12.95" customHeight="1" x14ac:dyDescent="0.25">
      <c r="A25" s="216"/>
      <c r="C25" s="242"/>
      <c r="D25" s="243"/>
      <c r="E25" s="244"/>
      <c r="F25" s="245"/>
      <c r="I25" s="63"/>
    </row>
    <row r="26" spans="1:9" ht="20.100000000000001" customHeight="1" x14ac:dyDescent="0.25">
      <c r="A26" s="216"/>
      <c r="B26" s="219" t="s">
        <v>187</v>
      </c>
      <c r="C26" s="423">
        <f>C15-C24</f>
        <v>308355.24468432926</v>
      </c>
      <c r="D26" s="424">
        <f>D15-D24</f>
        <v>0</v>
      </c>
      <c r="E26" s="425">
        <f>E15-E24</f>
        <v>0</v>
      </c>
      <c r="F26" s="426">
        <f>F15-F24</f>
        <v>4388.4535818853838</v>
      </c>
      <c r="G26" s="427">
        <f>G15-G24</f>
        <v>312743.69826621469</v>
      </c>
      <c r="H26" s="630"/>
      <c r="I26" s="63"/>
    </row>
    <row r="27" spans="1:9" ht="11.45" customHeight="1" x14ac:dyDescent="0.25">
      <c r="A27" s="216"/>
      <c r="C27" s="242"/>
      <c r="D27" s="243"/>
      <c r="E27" s="244"/>
      <c r="F27" s="245"/>
      <c r="G27" s="246"/>
      <c r="H27" s="246"/>
      <c r="I27" s="63"/>
    </row>
    <row r="28" spans="1:9" ht="42" customHeight="1" x14ac:dyDescent="0.25">
      <c r="A28" s="533" t="s">
        <v>188</v>
      </c>
      <c r="B28" s="531" t="s">
        <v>189</v>
      </c>
      <c r="C28" s="230">
        <f>'23CR Equipment Pg. 9'!F28</f>
        <v>0</v>
      </c>
      <c r="D28" s="231">
        <f>'23CR Equipment Pg. 9'!H28</f>
        <v>0</v>
      </c>
      <c r="E28" s="235">
        <f>'23CR Equipment Pg. 9'!J28</f>
        <v>0</v>
      </c>
      <c r="F28" s="233">
        <f>'23CR Equipment Pg. 9'!L28</f>
        <v>0</v>
      </c>
      <c r="G28" s="234">
        <f>'23CR Equipment Pg. 9'!M28</f>
        <v>0</v>
      </c>
      <c r="H28" s="342"/>
      <c r="I28" s="63"/>
    </row>
    <row r="29" spans="1:9" ht="28.5" customHeight="1" x14ac:dyDescent="0.25">
      <c r="A29" s="559" t="s">
        <v>190</v>
      </c>
      <c r="B29" s="532" t="s">
        <v>191</v>
      </c>
      <c r="C29" s="577">
        <v>0</v>
      </c>
      <c r="D29" s="578">
        <v>0</v>
      </c>
      <c r="E29" s="579">
        <v>0</v>
      </c>
      <c r="F29" s="580">
        <v>0</v>
      </c>
      <c r="G29" s="380">
        <f>C29+D29+E29+F29</f>
        <v>0</v>
      </c>
      <c r="H29" s="629"/>
      <c r="I29" s="63"/>
    </row>
    <row r="30" spans="1:9" ht="28.5" customHeight="1" x14ac:dyDescent="0.25">
      <c r="A30" s="559" t="s">
        <v>190</v>
      </c>
      <c r="B30" s="532" t="s">
        <v>192</v>
      </c>
      <c r="C30" s="577">
        <v>185000</v>
      </c>
      <c r="D30" s="589"/>
      <c r="E30" s="589"/>
      <c r="F30" s="589"/>
      <c r="G30" s="380">
        <f>C30</f>
        <v>185000</v>
      </c>
      <c r="H30" s="629"/>
      <c r="I30" s="63"/>
    </row>
    <row r="31" spans="1:9" ht="26.45" customHeight="1" x14ac:dyDescent="0.25">
      <c r="A31" s="216"/>
      <c r="B31" s="532" t="s">
        <v>193</v>
      </c>
      <c r="C31" s="423">
        <f>C26-(C29+C30)</f>
        <v>123355.24468432926</v>
      </c>
      <c r="D31" s="424">
        <f t="shared" ref="D31:F31" si="1">D26-D29</f>
        <v>0</v>
      </c>
      <c r="E31" s="425">
        <f t="shared" si="1"/>
        <v>0</v>
      </c>
      <c r="F31" s="426">
        <f t="shared" si="1"/>
        <v>4388.4535818853838</v>
      </c>
      <c r="G31" s="427">
        <f>G26-(G29+G30)</f>
        <v>127743.69826621469</v>
      </c>
      <c r="H31" s="630"/>
      <c r="I31" s="63"/>
    </row>
    <row r="32" spans="1:9" ht="10.5" customHeight="1" x14ac:dyDescent="0.25">
      <c r="A32" s="216"/>
      <c r="C32" s="242"/>
      <c r="D32" s="243"/>
      <c r="E32" s="244"/>
      <c r="F32" s="245"/>
      <c r="I32" s="63"/>
    </row>
    <row r="33" spans="1:9" x14ac:dyDescent="0.25">
      <c r="A33" s="216"/>
      <c r="C33" s="246"/>
      <c r="D33" s="246"/>
      <c r="E33" s="246"/>
      <c r="F33" s="246"/>
      <c r="I33" s="63"/>
    </row>
    <row r="34" spans="1:9" ht="15.75" thickBot="1" x14ac:dyDescent="0.3">
      <c r="A34" s="247"/>
      <c r="B34" s="976" t="s">
        <v>291</v>
      </c>
      <c r="C34" s="977"/>
      <c r="D34" s="977"/>
      <c r="E34" s="977"/>
      <c r="F34" s="977"/>
      <c r="G34" s="977"/>
      <c r="H34" s="977"/>
      <c r="I34" s="978"/>
    </row>
  </sheetData>
  <sheetProtection algorithmName="SHA-512" hashValue="tj/7oOg15vMvPvxZ+j3NJT0zdPLXDMSZ6iYwvs8/FXW4I0ANm1FgKl86pw3tItQoZifjQ15mexle7AyDKbhj4w==" saltValue="FRmz5Xm31cZE1s2qIKTwmQ==" spinCount="100000" sheet="1" formatColumns="0"/>
  <mergeCells count="12">
    <mergeCell ref="B34:I34"/>
    <mergeCell ref="A24:B24"/>
    <mergeCell ref="D3:E3"/>
    <mergeCell ref="D1:E2"/>
    <mergeCell ref="A4:I4"/>
    <mergeCell ref="A5:I5"/>
    <mergeCell ref="B2:C2"/>
    <mergeCell ref="B3:C3"/>
    <mergeCell ref="F1:I1"/>
    <mergeCell ref="F2:I2"/>
    <mergeCell ref="F3:I3"/>
    <mergeCell ref="H14:H17"/>
  </mergeCells>
  <printOptions horizontalCentered="1" verticalCentered="1"/>
  <pageMargins left="0.25" right="0.25" top="0.25" bottom="0.25" header="0" footer="0"/>
  <pageSetup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F5C70-830E-44B1-B327-663B10C5ABF7}">
  <sheetPr>
    <pageSetUpPr fitToPage="1"/>
  </sheetPr>
  <dimension ref="A1:O162"/>
  <sheetViews>
    <sheetView topLeftCell="A5" zoomScale="130" zoomScaleNormal="130" workbookViewId="0">
      <selection activeCell="B21" sqref="B21"/>
    </sheetView>
  </sheetViews>
  <sheetFormatPr defaultColWidth="11.42578125" defaultRowHeight="12.75" x14ac:dyDescent="0.2"/>
  <cols>
    <col min="1" max="1" width="19" style="117" bestFit="1" customWidth="1"/>
    <col min="2" max="2" width="12" style="117" customWidth="1"/>
    <col min="3" max="3" width="7.5703125" style="117" customWidth="1"/>
    <col min="4" max="4" width="7.140625" style="117" customWidth="1"/>
    <col min="5" max="5" width="5.85546875" style="117" customWidth="1"/>
    <col min="6" max="6" width="12.42578125" style="117" customWidth="1"/>
    <col min="7" max="7" width="11.85546875" style="117" customWidth="1"/>
    <col min="8" max="8" width="9.85546875" style="117" customWidth="1"/>
    <col min="9" max="11" width="10.85546875" style="117" customWidth="1"/>
    <col min="12" max="12" width="11.140625" style="117" customWidth="1"/>
    <col min="13" max="13" width="13.140625" style="117" customWidth="1"/>
    <col min="14" max="14" width="7" style="117" customWidth="1"/>
    <col min="15" max="16384" width="11.42578125" style="117"/>
  </cols>
  <sheetData>
    <row r="1" spans="1:14" ht="30.75" customHeight="1" x14ac:dyDescent="0.3">
      <c r="A1" s="1019" t="s">
        <v>194</v>
      </c>
      <c r="B1" s="1020"/>
      <c r="C1" s="1020"/>
      <c r="D1" s="1020"/>
      <c r="E1" s="1020"/>
      <c r="F1" s="1020"/>
      <c r="G1" s="1020"/>
      <c r="H1" s="1020"/>
      <c r="I1" s="1020"/>
      <c r="J1" s="1020"/>
      <c r="K1" s="1020"/>
      <c r="L1" s="1020"/>
      <c r="M1" s="1020"/>
      <c r="N1" s="1021"/>
    </row>
    <row r="2" spans="1:14" ht="60.75" customHeight="1" thickBot="1" x14ac:dyDescent="0.35">
      <c r="A2" s="1034" t="s">
        <v>293</v>
      </c>
      <c r="B2" s="1035"/>
      <c r="C2" s="1035"/>
      <c r="D2" s="1035"/>
      <c r="E2" s="1035"/>
      <c r="F2" s="1035"/>
      <c r="G2" s="1035"/>
      <c r="H2" s="1035"/>
      <c r="I2" s="1035"/>
      <c r="J2" s="1035"/>
      <c r="K2" s="1035"/>
      <c r="L2" s="1035"/>
      <c r="M2" s="1035"/>
      <c r="N2" s="1036"/>
    </row>
    <row r="3" spans="1:14" ht="40.700000000000003" customHeight="1" thickBot="1" x14ac:dyDescent="0.3">
      <c r="A3" s="136" t="s">
        <v>44</v>
      </c>
      <c r="B3" s="1022" t="str">
        <f>'23CR pg. 1'!B12</f>
        <v>Pomptonian Food Service</v>
      </c>
      <c r="C3" s="1023"/>
      <c r="D3" s="1023"/>
      <c r="E3" s="1023"/>
      <c r="F3" s="1024"/>
      <c r="G3" s="1025" t="s">
        <v>289</v>
      </c>
      <c r="H3" s="1026"/>
      <c r="I3" s="1027"/>
      <c r="J3" s="1013" t="s">
        <v>195</v>
      </c>
      <c r="K3" s="1014"/>
      <c r="L3" s="1015"/>
      <c r="M3" s="143" t="s">
        <v>17</v>
      </c>
      <c r="N3" s="544">
        <v>0</v>
      </c>
    </row>
    <row r="4" spans="1:14" ht="26.45" customHeight="1" thickBot="1" x14ac:dyDescent="0.3">
      <c r="A4" s="136" t="s">
        <v>5</v>
      </c>
      <c r="B4" s="1028" t="str">
        <f>'23CR pg. 1'!F8</f>
        <v xml:space="preserve">Township of Union Board of Education </v>
      </c>
      <c r="C4" s="1029"/>
      <c r="D4" s="1029"/>
      <c r="E4" s="1029"/>
      <c r="F4" s="1030"/>
      <c r="G4" s="1031" t="s">
        <v>196</v>
      </c>
      <c r="H4" s="1032"/>
      <c r="I4" s="1033"/>
      <c r="J4" s="1016"/>
      <c r="K4" s="1017"/>
      <c r="L4" s="1018"/>
      <c r="M4" s="144" t="s">
        <v>197</v>
      </c>
      <c r="N4" s="545">
        <v>4.970880732067591E-3</v>
      </c>
    </row>
    <row r="5" spans="1:14" ht="20.100000000000001" customHeight="1" thickBot="1" x14ac:dyDescent="0.3">
      <c r="A5" s="137"/>
      <c r="B5" s="119"/>
      <c r="C5" s="1011" t="s">
        <v>198</v>
      </c>
      <c r="D5" s="1011"/>
      <c r="E5" s="1011"/>
      <c r="F5" s="1011"/>
      <c r="G5" s="1012" t="s">
        <v>199</v>
      </c>
      <c r="H5" s="1012"/>
      <c r="I5" s="1012"/>
      <c r="J5" s="1012"/>
      <c r="K5" s="1012"/>
      <c r="L5" s="1012"/>
      <c r="M5" s="146" t="s">
        <v>200</v>
      </c>
      <c r="N5" s="546">
        <v>0</v>
      </c>
    </row>
    <row r="6" spans="1:14" s="122" customFormat="1" ht="51" customHeight="1" thickBot="1" x14ac:dyDescent="0.35">
      <c r="A6" s="125" t="s">
        <v>201</v>
      </c>
      <c r="B6" s="126" t="s">
        <v>202</v>
      </c>
      <c r="C6" s="131" t="s">
        <v>203</v>
      </c>
      <c r="D6" s="127" t="s">
        <v>204</v>
      </c>
      <c r="E6" s="127" t="s">
        <v>205</v>
      </c>
      <c r="F6" s="126" t="s">
        <v>140</v>
      </c>
      <c r="G6" s="128" t="s">
        <v>276</v>
      </c>
      <c r="H6" s="128" t="s">
        <v>207</v>
      </c>
      <c r="I6" s="128" t="s">
        <v>208</v>
      </c>
      <c r="J6" s="129" t="s">
        <v>302</v>
      </c>
      <c r="K6" s="129" t="s">
        <v>303</v>
      </c>
      <c r="L6" s="128" t="s">
        <v>211</v>
      </c>
      <c r="M6" s="130" t="s">
        <v>212</v>
      </c>
      <c r="N6" s="132" t="s">
        <v>213</v>
      </c>
    </row>
    <row r="7" spans="1:14" ht="15.75" customHeight="1" thickBot="1" x14ac:dyDescent="0.3">
      <c r="A7" s="575" t="s">
        <v>214</v>
      </c>
      <c r="B7" s="574" t="s">
        <v>215</v>
      </c>
      <c r="C7" s="565"/>
      <c r="D7" s="566"/>
      <c r="E7" s="567"/>
      <c r="F7" s="706">
        <v>0</v>
      </c>
      <c r="G7" s="707">
        <v>0</v>
      </c>
      <c r="H7" s="707">
        <v>0</v>
      </c>
      <c r="I7" s="707">
        <v>0</v>
      </c>
      <c r="J7" s="707">
        <v>0</v>
      </c>
      <c r="K7" s="707">
        <v>0</v>
      </c>
      <c r="L7" s="708">
        <f>SUM(G7:K7)</f>
        <v>0</v>
      </c>
      <c r="M7" s="709">
        <f>F7+L7</f>
        <v>0</v>
      </c>
      <c r="N7" s="537">
        <v>0</v>
      </c>
    </row>
    <row r="8" spans="1:14" ht="15.75" customHeight="1" thickBot="1" x14ac:dyDescent="0.3">
      <c r="A8" s="540" t="s">
        <v>306</v>
      </c>
      <c r="B8" s="541" t="s">
        <v>307</v>
      </c>
      <c r="C8" s="535">
        <v>20.399999999999999</v>
      </c>
      <c r="D8" s="625">
        <v>7.5</v>
      </c>
      <c r="E8" s="715">
        <v>171</v>
      </c>
      <c r="F8" s="439">
        <f t="shared" ref="F8:F24" si="0">C8*D8*E8</f>
        <v>26163</v>
      </c>
      <c r="G8" s="535">
        <v>3845.0536799999995</v>
      </c>
      <c r="H8" s="535">
        <v>0</v>
      </c>
      <c r="I8" s="535">
        <v>872.09999999999991</v>
      </c>
      <c r="J8" s="535">
        <v>765</v>
      </c>
      <c r="K8" s="535">
        <v>1659.66597</v>
      </c>
      <c r="L8" s="439">
        <f t="shared" ref="L8:L24" si="1">SUM(G8:K8)</f>
        <v>7141.8196499999995</v>
      </c>
      <c r="M8" s="439">
        <f t="shared" ref="M8:M24" si="2">F8+L8</f>
        <v>33304.819649999998</v>
      </c>
      <c r="N8" s="538">
        <v>42.75</v>
      </c>
    </row>
    <row r="9" spans="1:14" ht="15.75" customHeight="1" thickBot="1" x14ac:dyDescent="0.3">
      <c r="A9" s="540" t="s">
        <v>306</v>
      </c>
      <c r="B9" s="541" t="s">
        <v>308</v>
      </c>
      <c r="C9" s="535">
        <v>19.649999999999999</v>
      </c>
      <c r="D9" s="625">
        <v>7.5</v>
      </c>
      <c r="E9" s="715">
        <v>171</v>
      </c>
      <c r="F9" s="439">
        <f t="shared" si="0"/>
        <v>25201.125</v>
      </c>
      <c r="G9" s="535">
        <v>3705.2355299999999</v>
      </c>
      <c r="H9" s="535">
        <v>0</v>
      </c>
      <c r="I9" s="535">
        <v>840.03749999999991</v>
      </c>
      <c r="J9" s="535">
        <v>736.875</v>
      </c>
      <c r="K9" s="535">
        <v>1598.6488387500001</v>
      </c>
      <c r="L9" s="439">
        <f t="shared" si="1"/>
        <v>6880.7968687500006</v>
      </c>
      <c r="M9" s="439">
        <f t="shared" si="2"/>
        <v>32081.92186875</v>
      </c>
      <c r="N9" s="538">
        <v>42.75</v>
      </c>
    </row>
    <row r="10" spans="1:14" ht="15.75" customHeight="1" thickBot="1" x14ac:dyDescent="0.3">
      <c r="A10" s="540" t="s">
        <v>306</v>
      </c>
      <c r="B10" s="541" t="s">
        <v>309</v>
      </c>
      <c r="C10" s="535">
        <v>17.700000000000003</v>
      </c>
      <c r="D10" s="625">
        <v>4</v>
      </c>
      <c r="E10" s="715">
        <v>171</v>
      </c>
      <c r="F10" s="439">
        <f t="shared" si="0"/>
        <v>12106.800000000001</v>
      </c>
      <c r="G10" s="535">
        <v>1801.8444480000001</v>
      </c>
      <c r="H10" s="535">
        <v>0</v>
      </c>
      <c r="I10" s="535">
        <v>403.56000000000006</v>
      </c>
      <c r="J10" s="535">
        <v>354.00000000000006</v>
      </c>
      <c r="K10" s="535">
        <v>768.00229200000012</v>
      </c>
      <c r="L10" s="439">
        <f t="shared" si="1"/>
        <v>3327.4067400000004</v>
      </c>
      <c r="M10" s="439">
        <f t="shared" si="2"/>
        <v>15434.206740000001</v>
      </c>
      <c r="N10" s="538">
        <v>22.8</v>
      </c>
    </row>
    <row r="11" spans="1:14" ht="15.75" customHeight="1" thickBot="1" x14ac:dyDescent="0.3">
      <c r="A11" s="540" t="s">
        <v>310</v>
      </c>
      <c r="B11" s="541" t="s">
        <v>308</v>
      </c>
      <c r="C11" s="535">
        <v>18.649999999999999</v>
      </c>
      <c r="D11" s="625">
        <v>8</v>
      </c>
      <c r="E11" s="715">
        <v>171</v>
      </c>
      <c r="F11" s="439">
        <f t="shared" si="0"/>
        <v>25513.199999999997</v>
      </c>
      <c r="G11" s="535">
        <v>3750.5987519999999</v>
      </c>
      <c r="H11" s="535">
        <v>0</v>
      </c>
      <c r="I11" s="535">
        <v>850.43999999999994</v>
      </c>
      <c r="J11" s="535">
        <v>746</v>
      </c>
      <c r="K11" s="535">
        <v>1618.4455079999998</v>
      </c>
      <c r="L11" s="439">
        <f t="shared" si="1"/>
        <v>6965.4842599999993</v>
      </c>
      <c r="M11" s="439">
        <f t="shared" si="2"/>
        <v>32478.684259999995</v>
      </c>
      <c r="N11" s="538">
        <v>45.6</v>
      </c>
    </row>
    <row r="12" spans="1:14" ht="15.75" customHeight="1" thickBot="1" x14ac:dyDescent="0.3">
      <c r="A12" s="540" t="s">
        <v>310</v>
      </c>
      <c r="B12" s="541" t="s">
        <v>309</v>
      </c>
      <c r="C12" s="535">
        <v>16.55</v>
      </c>
      <c r="D12" s="625">
        <v>4.5</v>
      </c>
      <c r="E12" s="715">
        <v>171</v>
      </c>
      <c r="F12" s="439">
        <f t="shared" si="0"/>
        <v>12735.225000000002</v>
      </c>
      <c r="G12" s="535">
        <v>1893.1923060000004</v>
      </c>
      <c r="H12" s="535">
        <v>0</v>
      </c>
      <c r="I12" s="535">
        <v>424.50749999999999</v>
      </c>
      <c r="J12" s="535">
        <v>372.37500000000006</v>
      </c>
      <c r="K12" s="535">
        <v>807.86681775000011</v>
      </c>
      <c r="L12" s="439">
        <f t="shared" si="1"/>
        <v>3497.9416237500009</v>
      </c>
      <c r="M12" s="439">
        <f t="shared" si="2"/>
        <v>16233.166623750003</v>
      </c>
      <c r="N12" s="538">
        <v>25.65</v>
      </c>
    </row>
    <row r="13" spans="1:14" ht="15.75" customHeight="1" thickBot="1" x14ac:dyDescent="0.3">
      <c r="A13" s="540" t="s">
        <v>310</v>
      </c>
      <c r="B13" s="541" t="s">
        <v>309</v>
      </c>
      <c r="C13" s="535">
        <v>17.3</v>
      </c>
      <c r="D13" s="625">
        <v>5.5</v>
      </c>
      <c r="E13" s="715">
        <v>171</v>
      </c>
      <c r="F13" s="439">
        <f t="shared" si="0"/>
        <v>16270.650000000001</v>
      </c>
      <c r="G13" s="535">
        <v>2407.1016840000002</v>
      </c>
      <c r="H13" s="535">
        <v>0</v>
      </c>
      <c r="I13" s="535">
        <v>542.35500000000002</v>
      </c>
      <c r="J13" s="535">
        <v>475.75</v>
      </c>
      <c r="K13" s="535">
        <v>1032.1386735000001</v>
      </c>
      <c r="L13" s="439">
        <f t="shared" si="1"/>
        <v>4457.3453575000003</v>
      </c>
      <c r="M13" s="439">
        <f t="shared" si="2"/>
        <v>20727.995357500004</v>
      </c>
      <c r="N13" s="538">
        <v>31.35</v>
      </c>
    </row>
    <row r="14" spans="1:14" ht="15.75" customHeight="1" thickBot="1" x14ac:dyDescent="0.3">
      <c r="A14" s="540" t="s">
        <v>310</v>
      </c>
      <c r="B14" s="541" t="s">
        <v>309</v>
      </c>
      <c r="C14" s="535">
        <v>16.55</v>
      </c>
      <c r="D14" s="625">
        <v>4</v>
      </c>
      <c r="E14" s="715">
        <v>171</v>
      </c>
      <c r="F14" s="439">
        <f t="shared" si="0"/>
        <v>11320.2</v>
      </c>
      <c r="G14" s="535">
        <v>1687.5042720000001</v>
      </c>
      <c r="H14" s="535">
        <v>0</v>
      </c>
      <c r="I14" s="535">
        <v>377.34000000000003</v>
      </c>
      <c r="J14" s="535">
        <v>331</v>
      </c>
      <c r="K14" s="535">
        <v>718.10383800000011</v>
      </c>
      <c r="L14" s="439">
        <f t="shared" si="1"/>
        <v>3113.9481100000003</v>
      </c>
      <c r="M14" s="439">
        <f t="shared" si="2"/>
        <v>14434.148110000002</v>
      </c>
      <c r="N14" s="538">
        <v>22.8</v>
      </c>
    </row>
    <row r="15" spans="1:14" ht="15.75" hidden="1" customHeight="1" thickBot="1" x14ac:dyDescent="0.3">
      <c r="A15" s="540"/>
      <c r="B15" s="541"/>
      <c r="C15" s="535"/>
      <c r="D15" s="625"/>
      <c r="E15" s="715"/>
      <c r="F15" s="439">
        <f t="shared" si="0"/>
        <v>0</v>
      </c>
      <c r="G15" s="535"/>
      <c r="H15" s="535"/>
      <c r="I15" s="535"/>
      <c r="J15" s="535"/>
      <c r="K15" s="535"/>
      <c r="L15" s="439">
        <f t="shared" si="1"/>
        <v>0</v>
      </c>
      <c r="M15" s="439">
        <f t="shared" si="2"/>
        <v>0</v>
      </c>
      <c r="N15" s="538"/>
    </row>
    <row r="16" spans="1:14" ht="15.75" customHeight="1" thickBot="1" x14ac:dyDescent="0.3">
      <c r="A16" s="540" t="s">
        <v>310</v>
      </c>
      <c r="B16" s="541" t="s">
        <v>309</v>
      </c>
      <c r="C16" s="535">
        <v>17.850000000000001</v>
      </c>
      <c r="D16" s="625">
        <v>5.5</v>
      </c>
      <c r="E16" s="715">
        <v>171</v>
      </c>
      <c r="F16" s="439">
        <f t="shared" si="0"/>
        <v>16787.925000000003</v>
      </c>
      <c r="G16" s="535">
        <v>2482.292778</v>
      </c>
      <c r="H16" s="535">
        <v>0</v>
      </c>
      <c r="I16" s="535">
        <v>559.59750000000008</v>
      </c>
      <c r="J16" s="535">
        <v>490.87500000000006</v>
      </c>
      <c r="K16" s="535">
        <v>1064.9523307500003</v>
      </c>
      <c r="L16" s="439">
        <f t="shared" si="1"/>
        <v>4597.7176087500002</v>
      </c>
      <c r="M16" s="439">
        <f t="shared" si="2"/>
        <v>21385.642608750004</v>
      </c>
      <c r="N16" s="538">
        <v>31.35</v>
      </c>
    </row>
    <row r="17" spans="1:14" ht="15.75" customHeight="1" thickBot="1" x14ac:dyDescent="0.3">
      <c r="A17" s="540" t="s">
        <v>310</v>
      </c>
      <c r="B17" s="541" t="s">
        <v>309</v>
      </c>
      <c r="C17" s="535">
        <v>17.05</v>
      </c>
      <c r="D17" s="625">
        <v>7</v>
      </c>
      <c r="E17" s="715">
        <v>171</v>
      </c>
      <c r="F17" s="439">
        <f t="shared" si="0"/>
        <v>20408.850000000002</v>
      </c>
      <c r="G17" s="535">
        <v>3008.6304360000004</v>
      </c>
      <c r="H17" s="535">
        <v>0</v>
      </c>
      <c r="I17" s="535">
        <v>680.29499999999996</v>
      </c>
      <c r="J17" s="535">
        <v>596.75</v>
      </c>
      <c r="K17" s="535">
        <v>1294.6479315000004</v>
      </c>
      <c r="L17" s="439">
        <f t="shared" si="1"/>
        <v>5580.323367500001</v>
      </c>
      <c r="M17" s="439">
        <f t="shared" si="2"/>
        <v>25989.173367500003</v>
      </c>
      <c r="N17" s="538">
        <v>39.9</v>
      </c>
    </row>
    <row r="18" spans="1:14" ht="15.75" customHeight="1" thickBot="1" x14ac:dyDescent="0.3">
      <c r="A18" s="540" t="s">
        <v>310</v>
      </c>
      <c r="B18" s="541" t="s">
        <v>307</v>
      </c>
      <c r="C18" s="535">
        <v>22.09</v>
      </c>
      <c r="D18" s="625">
        <v>8</v>
      </c>
      <c r="E18" s="715">
        <v>171</v>
      </c>
      <c r="F18" s="439">
        <f t="shared" si="0"/>
        <v>30219.119999999999</v>
      </c>
      <c r="G18" s="535">
        <v>4434.6512831999989</v>
      </c>
      <c r="H18" s="535">
        <v>0</v>
      </c>
      <c r="I18" s="535">
        <v>1007.304</v>
      </c>
      <c r="J18" s="535">
        <v>883.6</v>
      </c>
      <c r="K18" s="535">
        <v>1916.9684327999998</v>
      </c>
      <c r="L18" s="439">
        <f t="shared" si="1"/>
        <v>8242.5237159999997</v>
      </c>
      <c r="M18" s="439">
        <f t="shared" si="2"/>
        <v>38461.643715999999</v>
      </c>
      <c r="N18" s="538">
        <v>45.6</v>
      </c>
    </row>
    <row r="19" spans="1:14" ht="15.75" customHeight="1" thickBot="1" x14ac:dyDescent="0.3">
      <c r="A19" s="540" t="s">
        <v>310</v>
      </c>
      <c r="B19" s="541" t="s">
        <v>309</v>
      </c>
      <c r="C19" s="535">
        <v>17.850000000000001</v>
      </c>
      <c r="D19" s="625">
        <v>5.5</v>
      </c>
      <c r="E19" s="715">
        <v>171</v>
      </c>
      <c r="F19" s="439">
        <f t="shared" si="0"/>
        <v>16787.925000000003</v>
      </c>
      <c r="G19" s="535">
        <v>2482.292778</v>
      </c>
      <c r="H19" s="535">
        <v>0</v>
      </c>
      <c r="I19" s="535">
        <v>559.59750000000008</v>
      </c>
      <c r="J19" s="535">
        <v>490.87500000000006</v>
      </c>
      <c r="K19" s="535">
        <v>1064.9523307500003</v>
      </c>
      <c r="L19" s="439">
        <f t="shared" si="1"/>
        <v>4597.7176087500002</v>
      </c>
      <c r="M19" s="439">
        <f t="shared" si="2"/>
        <v>21385.642608750004</v>
      </c>
      <c r="N19" s="538">
        <v>31.35</v>
      </c>
    </row>
    <row r="20" spans="1:14" ht="15.75" customHeight="1" thickBot="1" x14ac:dyDescent="0.3">
      <c r="A20" s="540" t="s">
        <v>310</v>
      </c>
      <c r="B20" s="541" t="s">
        <v>309</v>
      </c>
      <c r="C20" s="535">
        <v>17.05</v>
      </c>
      <c r="D20" s="625">
        <v>4.5</v>
      </c>
      <c r="E20" s="715">
        <v>171</v>
      </c>
      <c r="F20" s="439">
        <f t="shared" si="0"/>
        <v>13119.975000000002</v>
      </c>
      <c r="G20" s="535">
        <v>1949.1195660000003</v>
      </c>
      <c r="H20" s="535">
        <v>0</v>
      </c>
      <c r="I20" s="535">
        <v>437.33249999999998</v>
      </c>
      <c r="J20" s="535">
        <v>383.62500000000006</v>
      </c>
      <c r="K20" s="535">
        <v>832.27367025000024</v>
      </c>
      <c r="L20" s="439">
        <f t="shared" si="1"/>
        <v>3602.3507362500004</v>
      </c>
      <c r="M20" s="439">
        <f t="shared" si="2"/>
        <v>16722.325736250001</v>
      </c>
      <c r="N20" s="538">
        <v>25.65</v>
      </c>
    </row>
    <row r="21" spans="1:14" ht="15.75" customHeight="1" thickBot="1" x14ac:dyDescent="0.3">
      <c r="A21" s="540" t="s">
        <v>310</v>
      </c>
      <c r="B21" s="541" t="s">
        <v>309</v>
      </c>
      <c r="C21" s="535">
        <v>16.47</v>
      </c>
      <c r="D21" s="625">
        <v>6</v>
      </c>
      <c r="E21" s="715">
        <v>171</v>
      </c>
      <c r="F21" s="439">
        <f t="shared" si="0"/>
        <v>16898.219999999998</v>
      </c>
      <c r="G21" s="535">
        <v>2498.3252591999994</v>
      </c>
      <c r="H21" s="535">
        <v>0</v>
      </c>
      <c r="I21" s="535">
        <v>563.274</v>
      </c>
      <c r="J21" s="535">
        <v>494.09999999999997</v>
      </c>
      <c r="K21" s="535">
        <v>1071.9489618</v>
      </c>
      <c r="L21" s="439">
        <f t="shared" si="1"/>
        <v>4627.6482209999995</v>
      </c>
      <c r="M21" s="439">
        <f t="shared" si="2"/>
        <v>21525.868220999997</v>
      </c>
      <c r="N21" s="538">
        <v>34.200000000000003</v>
      </c>
    </row>
    <row r="22" spans="1:14" ht="15.75" customHeight="1" thickBot="1" x14ac:dyDescent="0.3">
      <c r="A22" s="540" t="s">
        <v>310</v>
      </c>
      <c r="B22" s="541" t="s">
        <v>311</v>
      </c>
      <c r="C22" s="535">
        <v>18.149999999999999</v>
      </c>
      <c r="D22" s="625">
        <v>7</v>
      </c>
      <c r="E22" s="715">
        <v>171</v>
      </c>
      <c r="F22" s="439">
        <f t="shared" si="0"/>
        <v>21725.549999999996</v>
      </c>
      <c r="G22" s="535">
        <v>3200.0259479999995</v>
      </c>
      <c r="H22" s="535">
        <v>0</v>
      </c>
      <c r="I22" s="535">
        <v>724.18499999999995</v>
      </c>
      <c r="J22" s="535">
        <v>635.24999999999989</v>
      </c>
      <c r="K22" s="535">
        <v>1378.1736044999998</v>
      </c>
      <c r="L22" s="439">
        <f t="shared" si="1"/>
        <v>5937.6345524999988</v>
      </c>
      <c r="M22" s="439">
        <f t="shared" si="2"/>
        <v>27663.184552499995</v>
      </c>
      <c r="N22" s="538">
        <v>39.9</v>
      </c>
    </row>
    <row r="23" spans="1:14" ht="15.75" customHeight="1" thickBot="1" x14ac:dyDescent="0.3">
      <c r="A23" s="540" t="s">
        <v>312</v>
      </c>
      <c r="B23" s="541" t="s">
        <v>309</v>
      </c>
      <c r="C23" s="535">
        <v>17.3</v>
      </c>
      <c r="D23" s="625">
        <v>4</v>
      </c>
      <c r="E23" s="715">
        <v>171</v>
      </c>
      <c r="F23" s="439">
        <f t="shared" si="0"/>
        <v>11833.2</v>
      </c>
      <c r="G23" s="535">
        <v>1762.0739520000002</v>
      </c>
      <c r="H23" s="535">
        <v>0</v>
      </c>
      <c r="I23" s="535">
        <v>394.44000000000005</v>
      </c>
      <c r="J23" s="535">
        <v>346</v>
      </c>
      <c r="K23" s="535">
        <v>750.64630800000009</v>
      </c>
      <c r="L23" s="439">
        <f t="shared" si="1"/>
        <v>3253.1602600000006</v>
      </c>
      <c r="M23" s="439">
        <f t="shared" si="2"/>
        <v>15086.360260000001</v>
      </c>
      <c r="N23" s="538">
        <v>22.8</v>
      </c>
    </row>
    <row r="24" spans="1:14" ht="15.75" customHeight="1" thickBot="1" x14ac:dyDescent="0.3">
      <c r="A24" s="540" t="s">
        <v>312</v>
      </c>
      <c r="B24" s="541" t="s">
        <v>307</v>
      </c>
      <c r="C24" s="535">
        <v>20.399999999999999</v>
      </c>
      <c r="D24" s="625">
        <v>7.5</v>
      </c>
      <c r="E24" s="715">
        <v>171</v>
      </c>
      <c r="F24" s="439">
        <f t="shared" si="0"/>
        <v>26163</v>
      </c>
      <c r="G24" s="535">
        <v>3845.0536799999995</v>
      </c>
      <c r="H24" s="535">
        <v>0</v>
      </c>
      <c r="I24" s="535">
        <v>872.09999999999991</v>
      </c>
      <c r="J24" s="535">
        <v>765</v>
      </c>
      <c r="K24" s="535">
        <v>1659.66597</v>
      </c>
      <c r="L24" s="439">
        <f t="shared" si="1"/>
        <v>7141.8196499999995</v>
      </c>
      <c r="M24" s="439">
        <f t="shared" si="2"/>
        <v>33304.819649999998</v>
      </c>
      <c r="N24" s="538">
        <v>42.75</v>
      </c>
    </row>
    <row r="25" spans="1:14" ht="15.75" customHeight="1" thickBot="1" x14ac:dyDescent="0.3">
      <c r="A25" s="540" t="s">
        <v>312</v>
      </c>
      <c r="B25" s="541" t="s">
        <v>308</v>
      </c>
      <c r="C25" s="535">
        <v>18.899999999999999</v>
      </c>
      <c r="D25" s="625">
        <v>7</v>
      </c>
      <c r="E25" s="715">
        <v>171</v>
      </c>
      <c r="F25" s="439">
        <f t="shared" ref="F25:F88" si="3">C25*D25*E25</f>
        <v>22623.299999999996</v>
      </c>
      <c r="G25" s="535">
        <v>3330.5228879999995</v>
      </c>
      <c r="H25" s="535">
        <v>0</v>
      </c>
      <c r="I25" s="535">
        <v>754.1099999999999</v>
      </c>
      <c r="J25" s="535">
        <v>661.49999999999989</v>
      </c>
      <c r="K25" s="535">
        <v>1435.1229269999999</v>
      </c>
      <c r="L25" s="439">
        <f t="shared" ref="L25:L88" si="4">SUM(G25:K25)</f>
        <v>6181.2558149999986</v>
      </c>
      <c r="M25" s="439">
        <f t="shared" ref="M25:M88" si="5">F25+L25</f>
        <v>28804.555814999992</v>
      </c>
      <c r="N25" s="538">
        <v>39.9</v>
      </c>
    </row>
    <row r="26" spans="1:14" ht="15.75" customHeight="1" thickBot="1" x14ac:dyDescent="0.3">
      <c r="A26" s="540" t="s">
        <v>313</v>
      </c>
      <c r="B26" s="541" t="s">
        <v>308</v>
      </c>
      <c r="C26" s="535">
        <v>18.299999999999997</v>
      </c>
      <c r="D26" s="625">
        <v>7.25</v>
      </c>
      <c r="E26" s="715">
        <v>171</v>
      </c>
      <c r="F26" s="439">
        <f t="shared" si="3"/>
        <v>22687.424999999996</v>
      </c>
      <c r="G26" s="535">
        <v>3339.8440979999996</v>
      </c>
      <c r="H26" s="535">
        <v>0</v>
      </c>
      <c r="I26" s="535">
        <v>756.24749999999995</v>
      </c>
      <c r="J26" s="535">
        <v>663.37499999999989</v>
      </c>
      <c r="K26" s="535">
        <v>1439.1907357499999</v>
      </c>
      <c r="L26" s="439">
        <f t="shared" si="4"/>
        <v>6198.6573337499995</v>
      </c>
      <c r="M26" s="439">
        <f t="shared" si="5"/>
        <v>28886.082333749997</v>
      </c>
      <c r="N26" s="538">
        <v>41.325000000000003</v>
      </c>
    </row>
    <row r="27" spans="1:14" ht="15.75" customHeight="1" thickBot="1" x14ac:dyDescent="0.3">
      <c r="A27" s="540" t="s">
        <v>313</v>
      </c>
      <c r="B27" s="541" t="s">
        <v>309</v>
      </c>
      <c r="C27" s="535">
        <v>16.47</v>
      </c>
      <c r="D27" s="625">
        <v>5</v>
      </c>
      <c r="E27" s="715">
        <v>171</v>
      </c>
      <c r="F27" s="439">
        <f t="shared" si="3"/>
        <v>14081.849999999999</v>
      </c>
      <c r="G27" s="535">
        <v>2088.9377159999999</v>
      </c>
      <c r="H27" s="535">
        <v>0</v>
      </c>
      <c r="I27" s="535">
        <v>469.39499999999998</v>
      </c>
      <c r="J27" s="535">
        <v>411.75</v>
      </c>
      <c r="K27" s="535">
        <v>893.29080149999993</v>
      </c>
      <c r="L27" s="439">
        <f t="shared" si="4"/>
        <v>3863.3735174999997</v>
      </c>
      <c r="M27" s="439">
        <f t="shared" si="5"/>
        <v>17945.223517499999</v>
      </c>
      <c r="N27" s="538">
        <v>28.5</v>
      </c>
    </row>
    <row r="28" spans="1:14" ht="15.75" customHeight="1" thickBot="1" x14ac:dyDescent="0.3">
      <c r="A28" s="540" t="s">
        <v>313</v>
      </c>
      <c r="B28" s="541" t="s">
        <v>307</v>
      </c>
      <c r="C28" s="535">
        <v>20.25</v>
      </c>
      <c r="D28" s="625">
        <v>8</v>
      </c>
      <c r="E28" s="715">
        <v>171</v>
      </c>
      <c r="F28" s="439">
        <f t="shared" si="3"/>
        <v>27702</v>
      </c>
      <c r="G28" s="535">
        <v>4068.7627200000002</v>
      </c>
      <c r="H28" s="535">
        <v>0</v>
      </c>
      <c r="I28" s="535">
        <v>923.4</v>
      </c>
      <c r="J28" s="535">
        <v>810</v>
      </c>
      <c r="K28" s="535">
        <v>1757.2933800000001</v>
      </c>
      <c r="L28" s="439">
        <f t="shared" si="4"/>
        <v>7559.4561000000003</v>
      </c>
      <c r="M28" s="439">
        <f t="shared" si="5"/>
        <v>35261.456100000003</v>
      </c>
      <c r="N28" s="538">
        <v>45.6</v>
      </c>
    </row>
    <row r="29" spans="1:14" ht="15.75" customHeight="1" thickBot="1" x14ac:dyDescent="0.3">
      <c r="A29" s="540" t="s">
        <v>314</v>
      </c>
      <c r="B29" s="541" t="s">
        <v>309</v>
      </c>
      <c r="C29" s="535">
        <v>16.8</v>
      </c>
      <c r="D29" s="625">
        <v>4</v>
      </c>
      <c r="E29" s="715">
        <v>171</v>
      </c>
      <c r="F29" s="439">
        <f t="shared" si="3"/>
        <v>11491.2</v>
      </c>
      <c r="G29" s="535">
        <v>1712.3608320000003</v>
      </c>
      <c r="H29" s="535">
        <v>0</v>
      </c>
      <c r="I29" s="535">
        <v>383.04</v>
      </c>
      <c r="J29" s="535">
        <v>336</v>
      </c>
      <c r="K29" s="535">
        <v>728.9513280000001</v>
      </c>
      <c r="L29" s="439">
        <f t="shared" si="4"/>
        <v>3160.3521600000004</v>
      </c>
      <c r="M29" s="439">
        <f t="shared" si="5"/>
        <v>14651.552160000001</v>
      </c>
      <c r="N29" s="538">
        <v>22.8</v>
      </c>
    </row>
    <row r="30" spans="1:14" ht="15.75" customHeight="1" thickBot="1" x14ac:dyDescent="0.3">
      <c r="A30" s="540" t="s">
        <v>314</v>
      </c>
      <c r="B30" s="541" t="s">
        <v>307</v>
      </c>
      <c r="C30" s="535">
        <v>20.399999999999999</v>
      </c>
      <c r="D30" s="625">
        <v>8</v>
      </c>
      <c r="E30" s="715">
        <v>171</v>
      </c>
      <c r="F30" s="439">
        <f t="shared" si="3"/>
        <v>27907.199999999997</v>
      </c>
      <c r="G30" s="535">
        <v>4098.5905919999996</v>
      </c>
      <c r="H30" s="535">
        <v>0</v>
      </c>
      <c r="I30" s="535">
        <v>930.24</v>
      </c>
      <c r="J30" s="535">
        <v>816</v>
      </c>
      <c r="K30" s="535">
        <v>1770.3103679999999</v>
      </c>
      <c r="L30" s="439">
        <f t="shared" si="4"/>
        <v>7615.1409599999988</v>
      </c>
      <c r="M30" s="439">
        <f t="shared" si="5"/>
        <v>35522.340959999994</v>
      </c>
      <c r="N30" s="538">
        <v>45.6</v>
      </c>
    </row>
    <row r="31" spans="1:14" ht="15.75" customHeight="1" thickBot="1" x14ac:dyDescent="0.3">
      <c r="A31" s="540" t="s">
        <v>314</v>
      </c>
      <c r="B31" s="541" t="s">
        <v>309</v>
      </c>
      <c r="C31" s="535">
        <v>16.55</v>
      </c>
      <c r="D31" s="625">
        <v>6</v>
      </c>
      <c r="E31" s="715">
        <v>171</v>
      </c>
      <c r="F31" s="439">
        <f t="shared" si="3"/>
        <v>16980.300000000003</v>
      </c>
      <c r="G31" s="535">
        <v>2510.2564080000006</v>
      </c>
      <c r="H31" s="535">
        <v>0</v>
      </c>
      <c r="I31" s="535">
        <v>566.0100000000001</v>
      </c>
      <c r="J31" s="535">
        <v>496.50000000000006</v>
      </c>
      <c r="K31" s="535">
        <v>1077.1557570000004</v>
      </c>
      <c r="L31" s="439">
        <f t="shared" si="4"/>
        <v>4649.9221650000018</v>
      </c>
      <c r="M31" s="439">
        <f t="shared" si="5"/>
        <v>21630.222165000006</v>
      </c>
      <c r="N31" s="538">
        <v>34.200000000000003</v>
      </c>
    </row>
    <row r="32" spans="1:14" ht="15.75" customHeight="1" thickBot="1" x14ac:dyDescent="0.3">
      <c r="A32" s="540" t="s">
        <v>314</v>
      </c>
      <c r="B32" s="541" t="s">
        <v>308</v>
      </c>
      <c r="C32" s="535">
        <v>18.399999999999999</v>
      </c>
      <c r="D32" s="625">
        <v>7.5</v>
      </c>
      <c r="E32" s="715">
        <v>171</v>
      </c>
      <c r="F32" s="439">
        <f t="shared" si="3"/>
        <v>23598</v>
      </c>
      <c r="G32" s="535">
        <v>3472.2052799999997</v>
      </c>
      <c r="H32" s="535">
        <v>0</v>
      </c>
      <c r="I32" s="535">
        <v>786.59999999999991</v>
      </c>
      <c r="J32" s="535">
        <v>690</v>
      </c>
      <c r="K32" s="535">
        <v>1496.95362</v>
      </c>
      <c r="L32" s="439">
        <f t="shared" si="4"/>
        <v>6445.7588999999998</v>
      </c>
      <c r="M32" s="439">
        <f t="shared" si="5"/>
        <v>30043.758900000001</v>
      </c>
      <c r="N32" s="538">
        <v>42.75</v>
      </c>
    </row>
    <row r="33" spans="1:14" ht="15.75" customHeight="1" thickBot="1" x14ac:dyDescent="0.3">
      <c r="A33" s="540" t="s">
        <v>315</v>
      </c>
      <c r="B33" s="541" t="s">
        <v>309</v>
      </c>
      <c r="C33" s="535">
        <v>16.55</v>
      </c>
      <c r="D33" s="625">
        <v>5</v>
      </c>
      <c r="E33" s="715">
        <v>171</v>
      </c>
      <c r="F33" s="439">
        <f t="shared" si="3"/>
        <v>14150.25</v>
      </c>
      <c r="G33" s="535">
        <v>2098.8803399999997</v>
      </c>
      <c r="H33" s="535">
        <v>0</v>
      </c>
      <c r="I33" s="535">
        <v>471.67500000000001</v>
      </c>
      <c r="J33" s="535">
        <v>413.75</v>
      </c>
      <c r="K33" s="535">
        <v>897.6297975</v>
      </c>
      <c r="L33" s="439">
        <f t="shared" si="4"/>
        <v>3881.9351374999997</v>
      </c>
      <c r="M33" s="439">
        <f t="shared" si="5"/>
        <v>18032.185137500001</v>
      </c>
      <c r="N33" s="538">
        <v>28.5</v>
      </c>
    </row>
    <row r="34" spans="1:14" ht="15.75" hidden="1" customHeight="1" thickBot="1" x14ac:dyDescent="0.3">
      <c r="A34" s="540"/>
      <c r="B34" s="541"/>
      <c r="C34" s="535"/>
      <c r="D34" s="625"/>
      <c r="E34" s="715"/>
      <c r="F34" s="439">
        <f t="shared" si="3"/>
        <v>0</v>
      </c>
      <c r="G34" s="535"/>
      <c r="H34" s="535"/>
      <c r="I34" s="535"/>
      <c r="J34" s="535"/>
      <c r="K34" s="535"/>
      <c r="L34" s="439">
        <f t="shared" si="4"/>
        <v>0</v>
      </c>
      <c r="M34" s="439">
        <f t="shared" si="5"/>
        <v>0</v>
      </c>
      <c r="N34" s="538"/>
    </row>
    <row r="35" spans="1:14" ht="15.75" customHeight="1" thickBot="1" x14ac:dyDescent="0.3">
      <c r="A35" s="540" t="s">
        <v>315</v>
      </c>
      <c r="B35" s="541" t="s">
        <v>309</v>
      </c>
      <c r="C35" s="535">
        <v>17.3</v>
      </c>
      <c r="D35" s="625">
        <v>6</v>
      </c>
      <c r="E35" s="715">
        <v>171</v>
      </c>
      <c r="F35" s="439">
        <f t="shared" si="3"/>
        <v>17749.800000000003</v>
      </c>
      <c r="G35" s="535">
        <v>2622.1109280000001</v>
      </c>
      <c r="H35" s="535">
        <v>0</v>
      </c>
      <c r="I35" s="535">
        <v>591.66000000000008</v>
      </c>
      <c r="J35" s="535">
        <v>519</v>
      </c>
      <c r="K35" s="535">
        <v>1125.9694620000002</v>
      </c>
      <c r="L35" s="439">
        <f t="shared" si="4"/>
        <v>4858.7403899999999</v>
      </c>
      <c r="M35" s="439">
        <f t="shared" si="5"/>
        <v>22608.540390000002</v>
      </c>
      <c r="N35" s="538">
        <v>34.200000000000003</v>
      </c>
    </row>
    <row r="36" spans="1:14" ht="15.75" customHeight="1" thickBot="1" x14ac:dyDescent="0.3">
      <c r="A36" s="540" t="s">
        <v>315</v>
      </c>
      <c r="B36" s="541" t="s">
        <v>307</v>
      </c>
      <c r="C36" s="535">
        <v>20.399999999999999</v>
      </c>
      <c r="D36" s="625">
        <v>7.5</v>
      </c>
      <c r="E36" s="715">
        <v>171</v>
      </c>
      <c r="F36" s="439">
        <f t="shared" si="3"/>
        <v>26163</v>
      </c>
      <c r="G36" s="535">
        <v>3845.0536799999995</v>
      </c>
      <c r="H36" s="535">
        <v>0</v>
      </c>
      <c r="I36" s="535">
        <v>872.09999999999991</v>
      </c>
      <c r="J36" s="535">
        <v>765</v>
      </c>
      <c r="K36" s="535">
        <v>1659.66597</v>
      </c>
      <c r="L36" s="439">
        <f t="shared" si="4"/>
        <v>7141.8196499999995</v>
      </c>
      <c r="M36" s="439">
        <f t="shared" si="5"/>
        <v>33304.819649999998</v>
      </c>
      <c r="N36" s="538">
        <v>42.75</v>
      </c>
    </row>
    <row r="37" spans="1:14" ht="15.75" customHeight="1" thickBot="1" x14ac:dyDescent="0.3">
      <c r="A37" s="540" t="s">
        <v>315</v>
      </c>
      <c r="B37" s="541" t="s">
        <v>308</v>
      </c>
      <c r="C37" s="535">
        <v>18.299999999999997</v>
      </c>
      <c r="D37" s="625">
        <v>7.5</v>
      </c>
      <c r="E37" s="715">
        <v>171</v>
      </c>
      <c r="F37" s="439">
        <f t="shared" si="3"/>
        <v>23469.749999999996</v>
      </c>
      <c r="G37" s="535">
        <v>3453.5628599999995</v>
      </c>
      <c r="H37" s="535">
        <v>0</v>
      </c>
      <c r="I37" s="535">
        <v>782.32499999999993</v>
      </c>
      <c r="J37" s="535">
        <v>686.24999999999989</v>
      </c>
      <c r="K37" s="535">
        <v>1488.8180024999999</v>
      </c>
      <c r="L37" s="439">
        <f t="shared" si="4"/>
        <v>6410.9558625</v>
      </c>
      <c r="M37" s="439">
        <f t="shared" si="5"/>
        <v>29880.705862499995</v>
      </c>
      <c r="N37" s="538">
        <v>42.75</v>
      </c>
    </row>
    <row r="38" spans="1:14" ht="15.75" customHeight="1" thickBot="1" x14ac:dyDescent="0.3">
      <c r="A38" s="540" t="s">
        <v>316</v>
      </c>
      <c r="B38" s="541" t="s">
        <v>309</v>
      </c>
      <c r="C38" s="535">
        <v>17.3</v>
      </c>
      <c r="D38" s="625">
        <v>5</v>
      </c>
      <c r="E38" s="715">
        <v>171</v>
      </c>
      <c r="F38" s="439">
        <f t="shared" si="3"/>
        <v>14791.5</v>
      </c>
      <c r="G38" s="535">
        <v>2192.0924399999999</v>
      </c>
      <c r="H38" s="535">
        <v>0</v>
      </c>
      <c r="I38" s="535">
        <v>493.05</v>
      </c>
      <c r="J38" s="535">
        <v>432.5</v>
      </c>
      <c r="K38" s="535">
        <v>938.30788500000006</v>
      </c>
      <c r="L38" s="439">
        <f t="shared" si="4"/>
        <v>4055.9503250000002</v>
      </c>
      <c r="M38" s="439">
        <f t="shared" si="5"/>
        <v>18847.450325000002</v>
      </c>
      <c r="N38" s="538">
        <v>28.5</v>
      </c>
    </row>
    <row r="39" spans="1:14" ht="15.75" customHeight="1" thickBot="1" x14ac:dyDescent="0.3">
      <c r="A39" s="540" t="s">
        <v>316</v>
      </c>
      <c r="B39" s="541" t="s">
        <v>309</v>
      </c>
      <c r="C39" s="535">
        <v>17.3</v>
      </c>
      <c r="D39" s="625">
        <v>6.5</v>
      </c>
      <c r="E39" s="715">
        <v>171</v>
      </c>
      <c r="F39" s="439">
        <f t="shared" si="3"/>
        <v>19228.95</v>
      </c>
      <c r="G39" s="535">
        <v>2837.1201719999999</v>
      </c>
      <c r="H39" s="535">
        <v>0</v>
      </c>
      <c r="I39" s="535">
        <v>640.96500000000003</v>
      </c>
      <c r="J39" s="535">
        <v>562.25</v>
      </c>
      <c r="K39" s="535">
        <v>1219.8002505000002</v>
      </c>
      <c r="L39" s="439">
        <f t="shared" si="4"/>
        <v>5260.1354225000005</v>
      </c>
      <c r="M39" s="439">
        <f t="shared" si="5"/>
        <v>24489.0854225</v>
      </c>
      <c r="N39" s="538">
        <v>37.049999999999997</v>
      </c>
    </row>
    <row r="40" spans="1:14" ht="15.75" customHeight="1" thickBot="1" x14ac:dyDescent="0.3">
      <c r="A40" s="540" t="s">
        <v>316</v>
      </c>
      <c r="B40" s="541" t="s">
        <v>309</v>
      </c>
      <c r="C40" s="535">
        <v>17.04</v>
      </c>
      <c r="D40" s="625">
        <v>5</v>
      </c>
      <c r="E40" s="715">
        <v>171</v>
      </c>
      <c r="F40" s="439">
        <f t="shared" si="3"/>
        <v>14569.199999999999</v>
      </c>
      <c r="G40" s="535">
        <v>2159.7789119999998</v>
      </c>
      <c r="H40" s="535">
        <v>0</v>
      </c>
      <c r="I40" s="535">
        <v>485.64</v>
      </c>
      <c r="J40" s="535">
        <v>425.99999999999994</v>
      </c>
      <c r="K40" s="535">
        <v>924.20614799999998</v>
      </c>
      <c r="L40" s="439">
        <f t="shared" si="4"/>
        <v>3995.6250599999994</v>
      </c>
      <c r="M40" s="439">
        <f t="shared" si="5"/>
        <v>18564.825059999999</v>
      </c>
      <c r="N40" s="538">
        <v>28.5</v>
      </c>
    </row>
    <row r="41" spans="1:14" ht="15.75" customHeight="1" thickBot="1" x14ac:dyDescent="0.3">
      <c r="A41" s="540" t="s">
        <v>316</v>
      </c>
      <c r="B41" s="541" t="s">
        <v>307</v>
      </c>
      <c r="C41" s="535">
        <v>20.399999999999999</v>
      </c>
      <c r="D41" s="625">
        <v>7</v>
      </c>
      <c r="E41" s="715">
        <v>171</v>
      </c>
      <c r="F41" s="439">
        <f t="shared" si="3"/>
        <v>24418.799999999996</v>
      </c>
      <c r="G41" s="535">
        <v>3591.5167679999995</v>
      </c>
      <c r="H41" s="535">
        <v>0</v>
      </c>
      <c r="I41" s="535">
        <v>813.95999999999992</v>
      </c>
      <c r="J41" s="535">
        <v>713.99999999999989</v>
      </c>
      <c r="K41" s="535">
        <v>1549.0215719999999</v>
      </c>
      <c r="L41" s="439">
        <f t="shared" si="4"/>
        <v>6668.4983399999992</v>
      </c>
      <c r="M41" s="439">
        <f t="shared" si="5"/>
        <v>31087.298339999994</v>
      </c>
      <c r="N41" s="538">
        <v>39.9</v>
      </c>
    </row>
    <row r="42" spans="1:14" ht="15.75" customHeight="1" thickBot="1" x14ac:dyDescent="0.3">
      <c r="A42" s="540" t="s">
        <v>316</v>
      </c>
      <c r="B42" s="541" t="s">
        <v>309</v>
      </c>
      <c r="C42" s="535">
        <v>17.3</v>
      </c>
      <c r="D42" s="625">
        <v>7</v>
      </c>
      <c r="E42" s="715">
        <v>171</v>
      </c>
      <c r="F42" s="439">
        <f t="shared" si="3"/>
        <v>20708.100000000002</v>
      </c>
      <c r="G42" s="535">
        <v>3052.1294160000002</v>
      </c>
      <c r="H42" s="535">
        <v>0</v>
      </c>
      <c r="I42" s="535">
        <v>690.27</v>
      </c>
      <c r="J42" s="535">
        <v>605.5</v>
      </c>
      <c r="K42" s="535">
        <v>1313.6310390000003</v>
      </c>
      <c r="L42" s="439">
        <f t="shared" si="4"/>
        <v>5661.5304550000001</v>
      </c>
      <c r="M42" s="439">
        <f t="shared" si="5"/>
        <v>26369.630455000002</v>
      </c>
      <c r="N42" s="538">
        <v>39.9</v>
      </c>
    </row>
    <row r="43" spans="1:14" ht="15.75" hidden="1" customHeight="1" thickBot="1" x14ac:dyDescent="0.3">
      <c r="A43" s="540"/>
      <c r="B43" s="541"/>
      <c r="C43" s="535"/>
      <c r="D43" s="625"/>
      <c r="E43" s="715"/>
      <c r="F43" s="439">
        <f t="shared" si="3"/>
        <v>0</v>
      </c>
      <c r="G43" s="535"/>
      <c r="H43" s="535"/>
      <c r="I43" s="535"/>
      <c r="J43" s="535"/>
      <c r="K43" s="535"/>
      <c r="L43" s="439">
        <f t="shared" si="4"/>
        <v>0</v>
      </c>
      <c r="M43" s="439">
        <f t="shared" si="5"/>
        <v>0</v>
      </c>
      <c r="N43" s="538"/>
    </row>
    <row r="44" spans="1:14" ht="15.75" customHeight="1" thickBot="1" x14ac:dyDescent="0.3">
      <c r="A44" s="540" t="s">
        <v>316</v>
      </c>
      <c r="B44" s="541" t="s">
        <v>308</v>
      </c>
      <c r="C44" s="535">
        <v>19.149999999999999</v>
      </c>
      <c r="D44" s="625">
        <v>7.5</v>
      </c>
      <c r="E44" s="715">
        <v>171</v>
      </c>
      <c r="F44" s="439">
        <f t="shared" si="3"/>
        <v>24559.875</v>
      </c>
      <c r="G44" s="535">
        <v>3612.0234300000002</v>
      </c>
      <c r="H44" s="535">
        <v>0</v>
      </c>
      <c r="I44" s="535">
        <v>818.66249999999991</v>
      </c>
      <c r="J44" s="535">
        <v>718.125</v>
      </c>
      <c r="K44" s="535">
        <v>1557.9707512499999</v>
      </c>
      <c r="L44" s="439">
        <f t="shared" si="4"/>
        <v>6706.7816812499996</v>
      </c>
      <c r="M44" s="439">
        <f t="shared" si="5"/>
        <v>31266.656681249999</v>
      </c>
      <c r="N44" s="538">
        <v>42.75</v>
      </c>
    </row>
    <row r="45" spans="1:14" ht="15.75" customHeight="1" thickBot="1" x14ac:dyDescent="0.3">
      <c r="A45" s="540" t="s">
        <v>317</v>
      </c>
      <c r="B45" s="541" t="s">
        <v>309</v>
      </c>
      <c r="C45" s="535">
        <v>17.3</v>
      </c>
      <c r="D45" s="625">
        <v>5</v>
      </c>
      <c r="E45" s="715">
        <v>171</v>
      </c>
      <c r="F45" s="439">
        <f t="shared" si="3"/>
        <v>14791.5</v>
      </c>
      <c r="G45" s="535">
        <v>2192.0924399999999</v>
      </c>
      <c r="H45" s="535">
        <v>0</v>
      </c>
      <c r="I45" s="535">
        <v>493.05</v>
      </c>
      <c r="J45" s="535">
        <v>432.5</v>
      </c>
      <c r="K45" s="535">
        <v>938.30788500000006</v>
      </c>
      <c r="L45" s="439">
        <f t="shared" si="4"/>
        <v>4055.9503250000002</v>
      </c>
      <c r="M45" s="439">
        <f t="shared" si="5"/>
        <v>18847.450325000002</v>
      </c>
      <c r="N45" s="538">
        <v>28.5</v>
      </c>
    </row>
    <row r="46" spans="1:14" ht="15.75" customHeight="1" thickBot="1" x14ac:dyDescent="0.3">
      <c r="A46" s="540" t="s">
        <v>317</v>
      </c>
      <c r="B46" s="541" t="s">
        <v>307</v>
      </c>
      <c r="C46" s="535">
        <v>20.399999999999999</v>
      </c>
      <c r="D46" s="625">
        <v>7.5</v>
      </c>
      <c r="E46" s="715">
        <v>171</v>
      </c>
      <c r="F46" s="439">
        <f t="shared" si="3"/>
        <v>26163</v>
      </c>
      <c r="G46" s="535">
        <v>3845.0536799999995</v>
      </c>
      <c r="H46" s="535">
        <v>0</v>
      </c>
      <c r="I46" s="535">
        <v>872.09999999999991</v>
      </c>
      <c r="J46" s="535">
        <v>765</v>
      </c>
      <c r="K46" s="535">
        <v>1659.66597</v>
      </c>
      <c r="L46" s="439">
        <f t="shared" si="4"/>
        <v>7141.8196499999995</v>
      </c>
      <c r="M46" s="439">
        <f t="shared" si="5"/>
        <v>33304.819649999998</v>
      </c>
      <c r="N46" s="538">
        <v>42.75</v>
      </c>
    </row>
    <row r="47" spans="1:14" ht="15.75" customHeight="1" thickBot="1" x14ac:dyDescent="0.3">
      <c r="A47" s="540" t="s">
        <v>317</v>
      </c>
      <c r="B47" s="541" t="s">
        <v>308</v>
      </c>
      <c r="C47" s="535">
        <v>18.149999999999999</v>
      </c>
      <c r="D47" s="625">
        <v>7</v>
      </c>
      <c r="E47" s="715">
        <v>171</v>
      </c>
      <c r="F47" s="439">
        <f t="shared" si="3"/>
        <v>21725.549999999996</v>
      </c>
      <c r="G47" s="535">
        <v>3200.0259479999995</v>
      </c>
      <c r="H47" s="535">
        <v>0</v>
      </c>
      <c r="I47" s="535">
        <v>724.18499999999995</v>
      </c>
      <c r="J47" s="535">
        <v>635.24999999999989</v>
      </c>
      <c r="K47" s="535">
        <v>1378.1736044999998</v>
      </c>
      <c r="L47" s="439">
        <f t="shared" si="4"/>
        <v>5937.6345524999988</v>
      </c>
      <c r="M47" s="439">
        <f t="shared" si="5"/>
        <v>27663.184552499995</v>
      </c>
      <c r="N47" s="538">
        <v>39.9</v>
      </c>
    </row>
    <row r="48" spans="1:14" ht="15.75" customHeight="1" thickBot="1" x14ac:dyDescent="0.3">
      <c r="A48" s="540" t="s">
        <v>318</v>
      </c>
      <c r="B48" s="541" t="s">
        <v>309</v>
      </c>
      <c r="C48" s="535">
        <v>17.850000000000001</v>
      </c>
      <c r="D48" s="625">
        <v>6</v>
      </c>
      <c r="E48" s="715">
        <v>167</v>
      </c>
      <c r="F48" s="439">
        <f t="shared" si="3"/>
        <v>17885.7</v>
      </c>
      <c r="G48" s="535">
        <v>2643.5789519999998</v>
      </c>
      <c r="H48" s="535">
        <v>0</v>
      </c>
      <c r="I48" s="535">
        <v>596.19000000000005</v>
      </c>
      <c r="J48" s="535">
        <v>535.5</v>
      </c>
      <c r="K48" s="535">
        <v>1135.3381830000001</v>
      </c>
      <c r="L48" s="439">
        <f t="shared" si="4"/>
        <v>4910.6071350000002</v>
      </c>
      <c r="M48" s="439">
        <f t="shared" si="5"/>
        <v>22796.307135000003</v>
      </c>
      <c r="N48" s="538">
        <v>33.4</v>
      </c>
    </row>
    <row r="49" spans="1:14" ht="15.75" customHeight="1" thickBot="1" x14ac:dyDescent="0.3">
      <c r="A49" s="540" t="s">
        <v>318</v>
      </c>
      <c r="B49" s="541" t="s">
        <v>309</v>
      </c>
      <c r="C49" s="535">
        <v>16.8</v>
      </c>
      <c r="D49" s="625">
        <v>4</v>
      </c>
      <c r="E49" s="715">
        <v>167</v>
      </c>
      <c r="F49" s="439">
        <f t="shared" si="3"/>
        <v>11222.4</v>
      </c>
      <c r="G49" s="535">
        <v>1674.3632640000001</v>
      </c>
      <c r="H49" s="535">
        <v>0</v>
      </c>
      <c r="I49" s="535">
        <v>374.08</v>
      </c>
      <c r="J49" s="535">
        <v>336</v>
      </c>
      <c r="K49" s="535">
        <v>712.369056</v>
      </c>
      <c r="L49" s="439">
        <f t="shared" si="4"/>
        <v>3096.81232</v>
      </c>
      <c r="M49" s="439">
        <f t="shared" si="5"/>
        <v>14319.212319999999</v>
      </c>
      <c r="N49" s="538">
        <v>22.266666666666666</v>
      </c>
    </row>
    <row r="50" spans="1:14" ht="15.75" hidden="1" customHeight="1" thickBot="1" x14ac:dyDescent="0.3">
      <c r="A50" s="540"/>
      <c r="B50" s="541"/>
      <c r="C50" s="535"/>
      <c r="D50" s="625"/>
      <c r="E50" s="715"/>
      <c r="F50" s="439">
        <f t="shared" si="3"/>
        <v>0</v>
      </c>
      <c r="G50" s="535"/>
      <c r="H50" s="535"/>
      <c r="I50" s="535"/>
      <c r="J50" s="535"/>
      <c r="K50" s="535"/>
      <c r="L50" s="439">
        <f t="shared" si="4"/>
        <v>0</v>
      </c>
      <c r="M50" s="439">
        <f t="shared" si="5"/>
        <v>0</v>
      </c>
      <c r="N50" s="538"/>
    </row>
    <row r="51" spans="1:14" ht="15.75" customHeight="1" thickBot="1" x14ac:dyDescent="0.3">
      <c r="A51" s="540" t="s">
        <v>318</v>
      </c>
      <c r="B51" s="541" t="s">
        <v>308</v>
      </c>
      <c r="C51" s="535">
        <v>18.149999999999999</v>
      </c>
      <c r="D51" s="625">
        <v>8</v>
      </c>
      <c r="E51" s="715">
        <v>167</v>
      </c>
      <c r="F51" s="439">
        <f t="shared" si="3"/>
        <v>24248.399999999998</v>
      </c>
      <c r="G51" s="535">
        <v>3569.0706239999995</v>
      </c>
      <c r="H51" s="535">
        <v>0</v>
      </c>
      <c r="I51" s="535">
        <v>808.27999999999986</v>
      </c>
      <c r="J51" s="535">
        <v>726</v>
      </c>
      <c r="K51" s="535">
        <v>1539.2259959999999</v>
      </c>
      <c r="L51" s="439">
        <f t="shared" si="4"/>
        <v>6642.5766199999998</v>
      </c>
      <c r="M51" s="439">
        <f t="shared" si="5"/>
        <v>30890.976619999998</v>
      </c>
      <c r="N51" s="538">
        <v>44.533333333333331</v>
      </c>
    </row>
    <row r="52" spans="1:14" ht="15.75" customHeight="1" thickBot="1" x14ac:dyDescent="0.3">
      <c r="A52" s="540" t="s">
        <v>318</v>
      </c>
      <c r="B52" s="541" t="s">
        <v>308</v>
      </c>
      <c r="C52" s="535">
        <v>21.09</v>
      </c>
      <c r="D52" s="625">
        <v>8</v>
      </c>
      <c r="E52" s="715">
        <v>167</v>
      </c>
      <c r="F52" s="439">
        <f t="shared" si="3"/>
        <v>28176.240000000002</v>
      </c>
      <c r="G52" s="535">
        <v>4140.3977664000004</v>
      </c>
      <c r="H52" s="535">
        <v>0</v>
      </c>
      <c r="I52" s="535">
        <v>939.20799999999997</v>
      </c>
      <c r="J52" s="535">
        <v>843.6</v>
      </c>
      <c r="K52" s="535">
        <v>1788.5551656000002</v>
      </c>
      <c r="L52" s="439">
        <f t="shared" si="4"/>
        <v>7711.760932000001</v>
      </c>
      <c r="M52" s="439">
        <f t="shared" si="5"/>
        <v>35888.000932000003</v>
      </c>
      <c r="N52" s="538">
        <v>44.533333333333331</v>
      </c>
    </row>
    <row r="53" spans="1:14" ht="15.75" customHeight="1" thickBot="1" x14ac:dyDescent="0.3">
      <c r="A53" s="540" t="s">
        <v>318</v>
      </c>
      <c r="B53" s="541" t="s">
        <v>309</v>
      </c>
      <c r="C53" s="535">
        <v>17.3</v>
      </c>
      <c r="D53" s="625">
        <v>4.25</v>
      </c>
      <c r="E53" s="715">
        <v>167</v>
      </c>
      <c r="F53" s="439">
        <f t="shared" si="3"/>
        <v>12278.675000000001</v>
      </c>
      <c r="G53" s="535">
        <v>1828.0045980000002</v>
      </c>
      <c r="H53" s="535">
        <v>0</v>
      </c>
      <c r="I53" s="535">
        <v>409.28916666666669</v>
      </c>
      <c r="J53" s="535">
        <v>367.625</v>
      </c>
      <c r="K53" s="535">
        <v>779.4186732500001</v>
      </c>
      <c r="L53" s="439">
        <f t="shared" si="4"/>
        <v>3384.3374379166671</v>
      </c>
      <c r="M53" s="439">
        <f t="shared" si="5"/>
        <v>15663.012437916668</v>
      </c>
      <c r="N53" s="538">
        <v>23.658333333333335</v>
      </c>
    </row>
    <row r="54" spans="1:14" ht="15.75" customHeight="1" thickBot="1" x14ac:dyDescent="0.3">
      <c r="A54" s="540" t="s">
        <v>318</v>
      </c>
      <c r="B54" s="541" t="s">
        <v>309</v>
      </c>
      <c r="C54" s="535">
        <v>17.3</v>
      </c>
      <c r="D54" s="625">
        <v>7</v>
      </c>
      <c r="E54" s="715">
        <v>167</v>
      </c>
      <c r="F54" s="439">
        <f t="shared" si="3"/>
        <v>20223.7</v>
      </c>
      <c r="G54" s="535">
        <v>2983.6546319999998</v>
      </c>
      <c r="H54" s="535">
        <v>0</v>
      </c>
      <c r="I54" s="535">
        <v>674.12333333333345</v>
      </c>
      <c r="J54" s="535">
        <v>605.5</v>
      </c>
      <c r="K54" s="535">
        <v>1283.7484030000001</v>
      </c>
      <c r="L54" s="439">
        <f t="shared" si="4"/>
        <v>5547.0263683333324</v>
      </c>
      <c r="M54" s="439">
        <f t="shared" si="5"/>
        <v>25770.726368333333</v>
      </c>
      <c r="N54" s="538">
        <v>38.966666666666669</v>
      </c>
    </row>
    <row r="55" spans="1:14" ht="15.75" customHeight="1" thickBot="1" x14ac:dyDescent="0.3">
      <c r="A55" s="540" t="s">
        <v>318</v>
      </c>
      <c r="B55" s="541" t="s">
        <v>309</v>
      </c>
      <c r="C55" s="535">
        <v>16.55</v>
      </c>
      <c r="D55" s="625">
        <v>5</v>
      </c>
      <c r="E55" s="715">
        <v>167</v>
      </c>
      <c r="F55" s="439">
        <f t="shared" si="3"/>
        <v>13819.25</v>
      </c>
      <c r="G55" s="535">
        <v>2052.0901800000001</v>
      </c>
      <c r="H55" s="535">
        <v>0</v>
      </c>
      <c r="I55" s="535">
        <v>460.64166666666665</v>
      </c>
      <c r="J55" s="535">
        <v>413.75</v>
      </c>
      <c r="K55" s="535">
        <v>877.21040749999997</v>
      </c>
      <c r="L55" s="439">
        <f t="shared" si="4"/>
        <v>3803.6922541666663</v>
      </c>
      <c r="M55" s="439">
        <f t="shared" si="5"/>
        <v>17622.942254166664</v>
      </c>
      <c r="N55" s="538">
        <v>27.833333333333332</v>
      </c>
    </row>
    <row r="56" spans="1:14" ht="15.75" customHeight="1" thickBot="1" x14ac:dyDescent="0.3">
      <c r="A56" s="540" t="s">
        <v>318</v>
      </c>
      <c r="B56" s="541" t="s">
        <v>309</v>
      </c>
      <c r="C56" s="535">
        <v>16.47</v>
      </c>
      <c r="D56" s="625">
        <v>7</v>
      </c>
      <c r="E56" s="715">
        <v>167</v>
      </c>
      <c r="F56" s="439">
        <f t="shared" si="3"/>
        <v>19253.43</v>
      </c>
      <c r="G56" s="535">
        <v>2842.5232248000002</v>
      </c>
      <c r="H56" s="535">
        <v>0</v>
      </c>
      <c r="I56" s="535">
        <v>641.78099999999995</v>
      </c>
      <c r="J56" s="535">
        <v>576.44999999999993</v>
      </c>
      <c r="K56" s="535">
        <v>1222.1581617000002</v>
      </c>
      <c r="L56" s="439">
        <f t="shared" si="4"/>
        <v>5282.9123865000001</v>
      </c>
      <c r="M56" s="439">
        <f t="shared" si="5"/>
        <v>24536.3423865</v>
      </c>
      <c r="N56" s="538">
        <v>38.966666666666669</v>
      </c>
    </row>
    <row r="57" spans="1:14" ht="15.75" customHeight="1" thickBot="1" x14ac:dyDescent="0.3">
      <c r="A57" s="540" t="s">
        <v>318</v>
      </c>
      <c r="B57" s="541" t="s">
        <v>319</v>
      </c>
      <c r="C57" s="535">
        <v>18.7</v>
      </c>
      <c r="D57" s="625">
        <v>5</v>
      </c>
      <c r="E57" s="715">
        <v>167</v>
      </c>
      <c r="F57" s="439">
        <f t="shared" si="3"/>
        <v>15614.5</v>
      </c>
      <c r="G57" s="535">
        <v>2313.2197200000001</v>
      </c>
      <c r="H57" s="535">
        <v>0</v>
      </c>
      <c r="I57" s="535">
        <v>520.48333333333323</v>
      </c>
      <c r="J57" s="535">
        <v>467.5</v>
      </c>
      <c r="K57" s="535">
        <v>2188.2073033333336</v>
      </c>
      <c r="L57" s="439">
        <f t="shared" si="4"/>
        <v>5489.4103566666672</v>
      </c>
      <c r="M57" s="439">
        <f t="shared" si="5"/>
        <v>21103.910356666667</v>
      </c>
      <c r="N57" s="538">
        <v>27.833333333333332</v>
      </c>
    </row>
    <row r="58" spans="1:14" ht="15.75" customHeight="1" thickBot="1" x14ac:dyDescent="0.3">
      <c r="A58" s="540" t="s">
        <v>318</v>
      </c>
      <c r="B58" s="541" t="s">
        <v>320</v>
      </c>
      <c r="C58" s="535">
        <v>23.89</v>
      </c>
      <c r="D58" s="625">
        <v>7.5</v>
      </c>
      <c r="E58" s="715">
        <v>167</v>
      </c>
      <c r="F58" s="439">
        <f t="shared" si="3"/>
        <v>29922.225000000002</v>
      </c>
      <c r="G58" s="535">
        <v>4394.3614260000004</v>
      </c>
      <c r="H58" s="535">
        <v>0</v>
      </c>
      <c r="I58" s="535">
        <v>997.40750000000003</v>
      </c>
      <c r="J58" s="535">
        <v>895.875</v>
      </c>
      <c r="K58" s="535">
        <v>1899.3857977500004</v>
      </c>
      <c r="L58" s="439">
        <f t="shared" si="4"/>
        <v>8187.0297237500008</v>
      </c>
      <c r="M58" s="439">
        <f t="shared" si="5"/>
        <v>38109.254723750004</v>
      </c>
      <c r="N58" s="538">
        <v>41.75</v>
      </c>
    </row>
    <row r="59" spans="1:14" ht="15.75" customHeight="1" thickBot="1" x14ac:dyDescent="0.3">
      <c r="A59" s="540" t="s">
        <v>318</v>
      </c>
      <c r="B59" s="541" t="s">
        <v>321</v>
      </c>
      <c r="C59" s="535">
        <v>17.899999999999999</v>
      </c>
      <c r="D59" s="625">
        <v>6.5</v>
      </c>
      <c r="E59" s="715">
        <v>167</v>
      </c>
      <c r="F59" s="439">
        <f t="shared" si="3"/>
        <v>19430.45</v>
      </c>
      <c r="G59" s="535">
        <v>2868.271812</v>
      </c>
      <c r="H59" s="535">
        <v>0</v>
      </c>
      <c r="I59" s="535">
        <v>647.6816666666665</v>
      </c>
      <c r="J59" s="535">
        <v>581.75</v>
      </c>
      <c r="K59" s="535">
        <v>1233.3949355000002</v>
      </c>
      <c r="L59" s="439">
        <f t="shared" si="4"/>
        <v>5331.0984141666668</v>
      </c>
      <c r="M59" s="439">
        <f t="shared" si="5"/>
        <v>24761.548414166667</v>
      </c>
      <c r="N59" s="538">
        <v>36.18333333333333</v>
      </c>
    </row>
    <row r="60" spans="1:14" ht="15.75" hidden="1" customHeight="1" thickBot="1" x14ac:dyDescent="0.3">
      <c r="A60" s="540"/>
      <c r="B60" s="541"/>
      <c r="C60" s="535"/>
      <c r="D60" s="625"/>
      <c r="E60" s="715"/>
      <c r="F60" s="439">
        <f t="shared" si="3"/>
        <v>0</v>
      </c>
      <c r="G60" s="535"/>
      <c r="H60" s="535"/>
      <c r="I60" s="535"/>
      <c r="J60" s="535"/>
      <c r="K60" s="535"/>
      <c r="L60" s="439">
        <f t="shared" si="4"/>
        <v>0</v>
      </c>
      <c r="M60" s="439">
        <f t="shared" si="5"/>
        <v>0</v>
      </c>
      <c r="N60" s="538"/>
    </row>
    <row r="61" spans="1:14" ht="15.75" customHeight="1" thickBot="1" x14ac:dyDescent="0.3">
      <c r="A61" s="540" t="s">
        <v>318</v>
      </c>
      <c r="B61" s="541" t="s">
        <v>309</v>
      </c>
      <c r="C61" s="535">
        <v>17.3</v>
      </c>
      <c r="D61" s="625">
        <v>4.75</v>
      </c>
      <c r="E61" s="715">
        <v>167</v>
      </c>
      <c r="F61" s="439">
        <f t="shared" si="3"/>
        <v>13723.225</v>
      </c>
      <c r="G61" s="535">
        <v>2038.1227860000004</v>
      </c>
      <c r="H61" s="535">
        <v>0</v>
      </c>
      <c r="I61" s="535">
        <v>457.44083333333333</v>
      </c>
      <c r="J61" s="535">
        <v>410.875</v>
      </c>
      <c r="K61" s="535">
        <v>871.11498775000007</v>
      </c>
      <c r="L61" s="439">
        <f t="shared" si="4"/>
        <v>3777.5536070833341</v>
      </c>
      <c r="M61" s="439">
        <f t="shared" si="5"/>
        <v>17500.778607083335</v>
      </c>
      <c r="N61" s="538">
        <v>26.441666666666666</v>
      </c>
    </row>
    <row r="62" spans="1:14" ht="15.75" customHeight="1" thickBot="1" x14ac:dyDescent="0.3">
      <c r="A62" s="540" t="s">
        <v>318</v>
      </c>
      <c r="B62" s="541" t="s">
        <v>309</v>
      </c>
      <c r="C62" s="535">
        <v>16.8</v>
      </c>
      <c r="D62" s="625">
        <v>7</v>
      </c>
      <c r="E62" s="715">
        <v>167</v>
      </c>
      <c r="F62" s="439">
        <f t="shared" si="3"/>
        <v>19639.2</v>
      </c>
      <c r="G62" s="535">
        <v>2898.6357119999998</v>
      </c>
      <c r="H62" s="535">
        <v>0</v>
      </c>
      <c r="I62" s="535">
        <v>654.6400000000001</v>
      </c>
      <c r="J62" s="535">
        <v>588</v>
      </c>
      <c r="K62" s="535">
        <v>1246.6458480000001</v>
      </c>
      <c r="L62" s="439">
        <f t="shared" si="4"/>
        <v>5387.9215599999998</v>
      </c>
      <c r="M62" s="439">
        <f t="shared" si="5"/>
        <v>25027.12156</v>
      </c>
      <c r="N62" s="538">
        <v>38.966666666666669</v>
      </c>
    </row>
    <row r="63" spans="1:14" ht="15.75" customHeight="1" thickBot="1" x14ac:dyDescent="0.3">
      <c r="A63" s="540" t="s">
        <v>318</v>
      </c>
      <c r="B63" s="541" t="s">
        <v>309</v>
      </c>
      <c r="C63" s="535">
        <v>16.55</v>
      </c>
      <c r="D63" s="625">
        <v>5</v>
      </c>
      <c r="E63" s="715">
        <v>167</v>
      </c>
      <c r="F63" s="439">
        <f t="shared" si="3"/>
        <v>13819.25</v>
      </c>
      <c r="G63" s="535">
        <v>2052.0901800000001</v>
      </c>
      <c r="H63" s="535">
        <v>0</v>
      </c>
      <c r="I63" s="535">
        <v>460.64166666666665</v>
      </c>
      <c r="J63" s="535">
        <v>413.75</v>
      </c>
      <c r="K63" s="535">
        <v>877.21040749999997</v>
      </c>
      <c r="L63" s="439">
        <f t="shared" si="4"/>
        <v>3803.6922541666663</v>
      </c>
      <c r="M63" s="439">
        <f t="shared" si="5"/>
        <v>17622.942254166664</v>
      </c>
      <c r="N63" s="538">
        <v>27.833333333333332</v>
      </c>
    </row>
    <row r="64" spans="1:14" ht="15.75" hidden="1" customHeight="1" thickBot="1" x14ac:dyDescent="0.3">
      <c r="A64" s="540"/>
      <c r="B64" s="541"/>
      <c r="C64" s="535"/>
      <c r="D64" s="625"/>
      <c r="E64" s="715"/>
      <c r="F64" s="439">
        <f t="shared" si="3"/>
        <v>0</v>
      </c>
      <c r="G64" s="535"/>
      <c r="H64" s="535"/>
      <c r="I64" s="535"/>
      <c r="J64" s="535"/>
      <c r="K64" s="535"/>
      <c r="L64" s="439">
        <f t="shared" si="4"/>
        <v>0</v>
      </c>
      <c r="M64" s="439">
        <f t="shared" si="5"/>
        <v>0</v>
      </c>
      <c r="N64" s="538"/>
    </row>
    <row r="65" spans="1:14" ht="15.75" customHeight="1" thickBot="1" x14ac:dyDescent="0.3">
      <c r="A65" s="540" t="s">
        <v>318</v>
      </c>
      <c r="B65" s="541" t="s">
        <v>309</v>
      </c>
      <c r="C65" s="535">
        <v>16.55</v>
      </c>
      <c r="D65" s="625">
        <v>5</v>
      </c>
      <c r="E65" s="715">
        <v>167</v>
      </c>
      <c r="F65" s="439">
        <f t="shared" si="3"/>
        <v>13819.25</v>
      </c>
      <c r="G65" s="535">
        <v>2052.0901800000001</v>
      </c>
      <c r="H65" s="535">
        <v>0</v>
      </c>
      <c r="I65" s="535">
        <v>460.64166666666665</v>
      </c>
      <c r="J65" s="535">
        <v>413.75</v>
      </c>
      <c r="K65" s="535">
        <v>877.21040749999997</v>
      </c>
      <c r="L65" s="439">
        <f t="shared" si="4"/>
        <v>3803.6922541666663</v>
      </c>
      <c r="M65" s="439">
        <f t="shared" si="5"/>
        <v>17622.942254166664</v>
      </c>
      <c r="N65" s="538">
        <v>27.833333333333332</v>
      </c>
    </row>
    <row r="66" spans="1:14" ht="15.75" customHeight="1" thickBot="1" x14ac:dyDescent="0.3">
      <c r="A66" s="540" t="s">
        <v>318</v>
      </c>
      <c r="B66" s="541" t="s">
        <v>307</v>
      </c>
      <c r="C66" s="535">
        <v>19.899999999999999</v>
      </c>
      <c r="D66" s="625">
        <v>8</v>
      </c>
      <c r="E66" s="715">
        <v>167</v>
      </c>
      <c r="F66" s="439">
        <f t="shared" si="3"/>
        <v>26586.399999999998</v>
      </c>
      <c r="G66" s="535">
        <v>3909.1463039999999</v>
      </c>
      <c r="H66" s="535">
        <v>0</v>
      </c>
      <c r="I66" s="535">
        <v>886.21333333333325</v>
      </c>
      <c r="J66" s="535">
        <v>796</v>
      </c>
      <c r="K66" s="535">
        <v>1687.6362159999999</v>
      </c>
      <c r="L66" s="439">
        <f t="shared" si="4"/>
        <v>7278.9958533333329</v>
      </c>
      <c r="M66" s="439">
        <f t="shared" si="5"/>
        <v>33865.395853333328</v>
      </c>
      <c r="N66" s="538">
        <v>44.533333333333331</v>
      </c>
    </row>
    <row r="67" spans="1:14" ht="15.75" customHeight="1" thickBot="1" x14ac:dyDescent="0.3">
      <c r="A67" s="540" t="s">
        <v>318</v>
      </c>
      <c r="B67" s="541" t="s">
        <v>309</v>
      </c>
      <c r="C67" s="535">
        <v>17.850000000000001</v>
      </c>
      <c r="D67" s="625">
        <v>7.75</v>
      </c>
      <c r="E67" s="715">
        <v>167</v>
      </c>
      <c r="F67" s="439">
        <f t="shared" si="3"/>
        <v>23102.362499999999</v>
      </c>
      <c r="G67" s="535">
        <v>3402.372813</v>
      </c>
      <c r="H67" s="535">
        <v>0</v>
      </c>
      <c r="I67" s="535">
        <v>770.07875000000001</v>
      </c>
      <c r="J67" s="535">
        <v>691.6875</v>
      </c>
      <c r="K67" s="535">
        <v>1466.4784863750001</v>
      </c>
      <c r="L67" s="439">
        <f t="shared" si="4"/>
        <v>6330.6175493749997</v>
      </c>
      <c r="M67" s="439">
        <f t="shared" si="5"/>
        <v>29432.980049375001</v>
      </c>
      <c r="N67" s="538">
        <v>43.141666666666666</v>
      </c>
    </row>
    <row r="68" spans="1:14" ht="15.75" hidden="1" customHeight="1" thickBot="1" x14ac:dyDescent="0.3">
      <c r="A68" s="540"/>
      <c r="B68" s="541"/>
      <c r="C68" s="535"/>
      <c r="D68" s="625"/>
      <c r="E68" s="715"/>
      <c r="F68" s="439">
        <f t="shared" si="3"/>
        <v>0</v>
      </c>
      <c r="G68" s="535"/>
      <c r="H68" s="535"/>
      <c r="I68" s="535"/>
      <c r="J68" s="535"/>
      <c r="K68" s="535"/>
      <c r="L68" s="439">
        <f t="shared" si="4"/>
        <v>0</v>
      </c>
      <c r="M68" s="439">
        <f t="shared" si="5"/>
        <v>0</v>
      </c>
      <c r="N68" s="538"/>
    </row>
    <row r="69" spans="1:14" ht="15.75" customHeight="1" thickBot="1" x14ac:dyDescent="0.3">
      <c r="A69" s="540" t="s">
        <v>318</v>
      </c>
      <c r="B69" s="541" t="s">
        <v>309</v>
      </c>
      <c r="C69" s="535">
        <v>16.8</v>
      </c>
      <c r="D69" s="625">
        <v>7</v>
      </c>
      <c r="E69" s="715">
        <v>167</v>
      </c>
      <c r="F69" s="439">
        <f t="shared" si="3"/>
        <v>19639.2</v>
      </c>
      <c r="G69" s="535">
        <v>2898.6357119999998</v>
      </c>
      <c r="H69" s="535">
        <v>0</v>
      </c>
      <c r="I69" s="535">
        <v>654.6400000000001</v>
      </c>
      <c r="J69" s="535">
        <v>588</v>
      </c>
      <c r="K69" s="535">
        <v>1246.6458480000001</v>
      </c>
      <c r="L69" s="439">
        <f t="shared" si="4"/>
        <v>5387.9215599999998</v>
      </c>
      <c r="M69" s="439">
        <f t="shared" si="5"/>
        <v>25027.12156</v>
      </c>
      <c r="N69" s="538">
        <v>38.966666666666669</v>
      </c>
    </row>
    <row r="70" spans="1:14" ht="15.75" customHeight="1" thickBot="1" x14ac:dyDescent="0.3">
      <c r="A70" s="540" t="s">
        <v>318</v>
      </c>
      <c r="B70" s="541" t="s">
        <v>309</v>
      </c>
      <c r="C70" s="535">
        <v>18.450000000000003</v>
      </c>
      <c r="D70" s="625">
        <v>7.5</v>
      </c>
      <c r="E70" s="715">
        <v>167</v>
      </c>
      <c r="F70" s="439">
        <f t="shared" si="3"/>
        <v>23108.625000000004</v>
      </c>
      <c r="G70" s="535">
        <v>3403.2837300000006</v>
      </c>
      <c r="H70" s="535">
        <v>0</v>
      </c>
      <c r="I70" s="535">
        <v>770.28750000000014</v>
      </c>
      <c r="J70" s="535">
        <v>691.87500000000011</v>
      </c>
      <c r="K70" s="535">
        <v>1466.8760137500003</v>
      </c>
      <c r="L70" s="439">
        <f t="shared" si="4"/>
        <v>6332.3222437500008</v>
      </c>
      <c r="M70" s="439">
        <f t="shared" si="5"/>
        <v>29440.947243750004</v>
      </c>
      <c r="N70" s="538">
        <v>41.75</v>
      </c>
    </row>
    <row r="71" spans="1:14" ht="15.75" customHeight="1" thickBot="1" x14ac:dyDescent="0.3">
      <c r="A71" s="540" t="s">
        <v>318</v>
      </c>
      <c r="B71" s="541" t="s">
        <v>309</v>
      </c>
      <c r="C71" s="535">
        <v>17.3</v>
      </c>
      <c r="D71" s="625">
        <v>5.5</v>
      </c>
      <c r="E71" s="715">
        <v>167</v>
      </c>
      <c r="F71" s="439">
        <f t="shared" si="3"/>
        <v>15890.050000000001</v>
      </c>
      <c r="G71" s="535">
        <v>2353.300068</v>
      </c>
      <c r="H71" s="535">
        <v>0</v>
      </c>
      <c r="I71" s="535">
        <v>529.66833333333341</v>
      </c>
      <c r="J71" s="535">
        <v>475.75</v>
      </c>
      <c r="K71" s="535">
        <v>1008.6594595000001</v>
      </c>
      <c r="L71" s="439">
        <f t="shared" si="4"/>
        <v>4367.3778608333341</v>
      </c>
      <c r="M71" s="439">
        <f t="shared" si="5"/>
        <v>20257.427860833333</v>
      </c>
      <c r="N71" s="538">
        <v>30.616666666666667</v>
      </c>
    </row>
    <row r="72" spans="1:14" ht="15.75" hidden="1" customHeight="1" thickBot="1" x14ac:dyDescent="0.3">
      <c r="A72" s="540"/>
      <c r="B72" s="541"/>
      <c r="C72" s="535"/>
      <c r="D72" s="625"/>
      <c r="E72" s="715"/>
      <c r="F72" s="439">
        <f t="shared" si="3"/>
        <v>0</v>
      </c>
      <c r="G72" s="535"/>
      <c r="H72" s="535"/>
      <c r="I72" s="535"/>
      <c r="J72" s="535"/>
      <c r="K72" s="535"/>
      <c r="L72" s="439">
        <f t="shared" si="4"/>
        <v>0</v>
      </c>
      <c r="M72" s="439">
        <f t="shared" si="5"/>
        <v>0</v>
      </c>
      <c r="N72" s="538"/>
    </row>
    <row r="73" spans="1:14" ht="15.75" customHeight="1" thickBot="1" x14ac:dyDescent="0.3">
      <c r="A73" s="540" t="s">
        <v>318</v>
      </c>
      <c r="B73" s="541" t="s">
        <v>309</v>
      </c>
      <c r="C73" s="535">
        <v>16.55</v>
      </c>
      <c r="D73" s="625">
        <v>4.5</v>
      </c>
      <c r="E73" s="715">
        <v>167</v>
      </c>
      <c r="F73" s="439">
        <f t="shared" si="3"/>
        <v>12437.325000000001</v>
      </c>
      <c r="G73" s="535">
        <v>1851.0811619999999</v>
      </c>
      <c r="H73" s="535">
        <v>0</v>
      </c>
      <c r="I73" s="535">
        <v>414.57750000000004</v>
      </c>
      <c r="J73" s="535">
        <v>372.37500000000006</v>
      </c>
      <c r="K73" s="535">
        <v>789.48936675000004</v>
      </c>
      <c r="L73" s="439">
        <f t="shared" si="4"/>
        <v>3427.5230287499999</v>
      </c>
      <c r="M73" s="439">
        <f t="shared" si="5"/>
        <v>15864.848028750001</v>
      </c>
      <c r="N73" s="538">
        <v>25.05</v>
      </c>
    </row>
    <row r="74" spans="1:14" ht="15.75" customHeight="1" thickBot="1" x14ac:dyDescent="0.3">
      <c r="A74" s="540" t="s">
        <v>318</v>
      </c>
      <c r="B74" s="541" t="s">
        <v>309</v>
      </c>
      <c r="C74" s="535">
        <v>17.3</v>
      </c>
      <c r="D74" s="625">
        <v>4.25</v>
      </c>
      <c r="E74" s="715">
        <v>167</v>
      </c>
      <c r="F74" s="439">
        <f t="shared" si="3"/>
        <v>12278.675000000001</v>
      </c>
      <c r="G74" s="535">
        <v>1828.0045980000002</v>
      </c>
      <c r="H74" s="535">
        <v>0</v>
      </c>
      <c r="I74" s="535">
        <v>409.28916666666669</v>
      </c>
      <c r="J74" s="535">
        <v>367.625</v>
      </c>
      <c r="K74" s="535">
        <v>779.4186732500001</v>
      </c>
      <c r="L74" s="439">
        <f t="shared" si="4"/>
        <v>3384.3374379166671</v>
      </c>
      <c r="M74" s="439">
        <f t="shared" si="5"/>
        <v>15663.012437916668</v>
      </c>
      <c r="N74" s="538">
        <v>23.658333333333335</v>
      </c>
    </row>
    <row r="75" spans="1:14" ht="15.75" customHeight="1" thickBot="1" x14ac:dyDescent="0.3">
      <c r="A75" s="540" t="s">
        <v>318</v>
      </c>
      <c r="B75" s="541" t="s">
        <v>309</v>
      </c>
      <c r="C75" s="535">
        <v>17.75</v>
      </c>
      <c r="D75" s="625">
        <v>4</v>
      </c>
      <c r="E75" s="715">
        <v>167</v>
      </c>
      <c r="F75" s="439">
        <f t="shared" si="3"/>
        <v>11857</v>
      </c>
      <c r="G75" s="535">
        <v>1766.6695200000001</v>
      </c>
      <c r="H75" s="535">
        <v>0</v>
      </c>
      <c r="I75" s="535">
        <v>395.23333333333329</v>
      </c>
      <c r="J75" s="535">
        <v>355</v>
      </c>
      <c r="K75" s="535">
        <v>752.65183000000002</v>
      </c>
      <c r="L75" s="439">
        <f t="shared" si="4"/>
        <v>3269.5546833333337</v>
      </c>
      <c r="M75" s="439">
        <f t="shared" si="5"/>
        <v>15126.554683333334</v>
      </c>
      <c r="N75" s="538">
        <v>22.266666666666666</v>
      </c>
    </row>
    <row r="76" spans="1:14" ht="15.75" customHeight="1" thickBot="1" x14ac:dyDescent="0.3">
      <c r="A76" s="540" t="s">
        <v>318</v>
      </c>
      <c r="B76" s="541" t="s">
        <v>309</v>
      </c>
      <c r="C76" s="535">
        <v>17.3</v>
      </c>
      <c r="D76" s="625">
        <v>4.25</v>
      </c>
      <c r="E76" s="715">
        <v>167</v>
      </c>
      <c r="F76" s="439">
        <f t="shared" si="3"/>
        <v>12278.675000000001</v>
      </c>
      <c r="G76" s="535">
        <v>1828.0045980000002</v>
      </c>
      <c r="H76" s="535">
        <v>0</v>
      </c>
      <c r="I76" s="535">
        <v>409.28916666666669</v>
      </c>
      <c r="J76" s="535">
        <v>367.625</v>
      </c>
      <c r="K76" s="535">
        <v>779.4186732500001</v>
      </c>
      <c r="L76" s="439">
        <f t="shared" si="4"/>
        <v>3384.3374379166671</v>
      </c>
      <c r="M76" s="439">
        <f t="shared" si="5"/>
        <v>15663.012437916668</v>
      </c>
      <c r="N76" s="538">
        <v>23.658333333333335</v>
      </c>
    </row>
    <row r="77" spans="1:14" ht="15.75" customHeight="1" thickBot="1" x14ac:dyDescent="0.3">
      <c r="A77" s="540" t="s">
        <v>322</v>
      </c>
      <c r="B77" s="541" t="s">
        <v>307</v>
      </c>
      <c r="C77" s="535">
        <v>19.899999999999999</v>
      </c>
      <c r="D77" s="625">
        <v>8</v>
      </c>
      <c r="E77" s="715">
        <v>171</v>
      </c>
      <c r="F77" s="439">
        <f t="shared" si="3"/>
        <v>27223.199999999997</v>
      </c>
      <c r="G77" s="535">
        <v>3999.1643519999998</v>
      </c>
      <c r="H77" s="535">
        <v>0</v>
      </c>
      <c r="I77" s="535">
        <v>907.43999999999994</v>
      </c>
      <c r="J77" s="535">
        <v>796</v>
      </c>
      <c r="K77" s="535">
        <v>1726.9204079999997</v>
      </c>
      <c r="L77" s="439">
        <f t="shared" si="4"/>
        <v>7429.5247599999993</v>
      </c>
      <c r="M77" s="439">
        <f t="shared" si="5"/>
        <v>34652.724759999997</v>
      </c>
      <c r="N77" s="538">
        <v>45.6</v>
      </c>
    </row>
    <row r="78" spans="1:14" ht="15.75" customHeight="1" thickBot="1" x14ac:dyDescent="0.3">
      <c r="A78" s="540" t="s">
        <v>322</v>
      </c>
      <c r="B78" s="541" t="s">
        <v>308</v>
      </c>
      <c r="C78" s="535">
        <v>19.649999999999999</v>
      </c>
      <c r="D78" s="625">
        <v>8</v>
      </c>
      <c r="E78" s="715">
        <v>171</v>
      </c>
      <c r="F78" s="439">
        <f t="shared" si="3"/>
        <v>26881.199999999997</v>
      </c>
      <c r="G78" s="535">
        <v>3949.4512319999994</v>
      </c>
      <c r="H78" s="535">
        <v>0</v>
      </c>
      <c r="I78" s="535">
        <v>896.04</v>
      </c>
      <c r="J78" s="535">
        <v>786</v>
      </c>
      <c r="K78" s="535">
        <v>1705.225428</v>
      </c>
      <c r="L78" s="439">
        <f t="shared" si="4"/>
        <v>7336.7166599999991</v>
      </c>
      <c r="M78" s="439">
        <f t="shared" si="5"/>
        <v>34217.916659999995</v>
      </c>
      <c r="N78" s="538">
        <v>45.6</v>
      </c>
    </row>
    <row r="79" spans="1:14" ht="15.75" customHeight="1" thickBot="1" x14ac:dyDescent="0.3">
      <c r="A79" s="540" t="s">
        <v>322</v>
      </c>
      <c r="B79" s="541" t="s">
        <v>323</v>
      </c>
      <c r="C79" s="535">
        <v>17.2</v>
      </c>
      <c r="D79" s="625">
        <v>5</v>
      </c>
      <c r="E79" s="715">
        <v>171</v>
      </c>
      <c r="F79" s="439">
        <f t="shared" si="3"/>
        <v>14706</v>
      </c>
      <c r="G79" s="535">
        <v>2179.6641600000003</v>
      </c>
      <c r="H79" s="535">
        <v>0</v>
      </c>
      <c r="I79" s="535">
        <v>490.2</v>
      </c>
      <c r="J79" s="535">
        <v>430</v>
      </c>
      <c r="K79" s="535">
        <v>932.88414000000012</v>
      </c>
      <c r="L79" s="439">
        <f t="shared" si="4"/>
        <v>4032.7483000000002</v>
      </c>
      <c r="M79" s="439">
        <f t="shared" si="5"/>
        <v>18738.748299999999</v>
      </c>
      <c r="N79" s="538">
        <v>28.5</v>
      </c>
    </row>
    <row r="80" spans="1:14" ht="15.75" hidden="1" customHeight="1" thickBot="1" x14ac:dyDescent="0.3">
      <c r="A80" s="540"/>
      <c r="B80" s="541"/>
      <c r="C80" s="535">
        <v>0</v>
      </c>
      <c r="D80" s="625">
        <v>0</v>
      </c>
      <c r="E80" s="715">
        <v>0</v>
      </c>
      <c r="F80" s="439">
        <f t="shared" si="3"/>
        <v>0</v>
      </c>
      <c r="G80" s="535">
        <v>0</v>
      </c>
      <c r="H80" s="535">
        <v>0</v>
      </c>
      <c r="I80" s="535">
        <v>0</v>
      </c>
      <c r="J80" s="535">
        <v>0</v>
      </c>
      <c r="K80" s="535">
        <v>0</v>
      </c>
      <c r="L80" s="439">
        <f t="shared" si="4"/>
        <v>0</v>
      </c>
      <c r="M80" s="439">
        <f t="shared" si="5"/>
        <v>0</v>
      </c>
      <c r="N80" s="538">
        <v>0</v>
      </c>
    </row>
    <row r="81" spans="1:14" ht="15.75" hidden="1" customHeight="1" thickBot="1" x14ac:dyDescent="0.3">
      <c r="A81" s="540"/>
      <c r="B81" s="541"/>
      <c r="C81" s="535">
        <v>0</v>
      </c>
      <c r="D81" s="625">
        <v>0</v>
      </c>
      <c r="E81" s="715">
        <v>0</v>
      </c>
      <c r="F81" s="439">
        <f t="shared" si="3"/>
        <v>0</v>
      </c>
      <c r="G81" s="535">
        <v>0</v>
      </c>
      <c r="H81" s="535">
        <v>0</v>
      </c>
      <c r="I81" s="535">
        <v>0</v>
      </c>
      <c r="J81" s="535">
        <v>0</v>
      </c>
      <c r="K81" s="535">
        <v>0</v>
      </c>
      <c r="L81" s="439">
        <f t="shared" si="4"/>
        <v>0</v>
      </c>
      <c r="M81" s="439">
        <f t="shared" si="5"/>
        <v>0</v>
      </c>
      <c r="N81" s="538">
        <v>0</v>
      </c>
    </row>
    <row r="82" spans="1:14" ht="15.75" hidden="1" customHeight="1" thickBot="1" x14ac:dyDescent="0.3">
      <c r="A82" s="540"/>
      <c r="B82" s="541"/>
      <c r="C82" s="535">
        <v>0</v>
      </c>
      <c r="D82" s="625">
        <v>0</v>
      </c>
      <c r="E82" s="715">
        <v>0</v>
      </c>
      <c r="F82" s="439">
        <f t="shared" si="3"/>
        <v>0</v>
      </c>
      <c r="G82" s="535">
        <v>0</v>
      </c>
      <c r="H82" s="535">
        <v>0</v>
      </c>
      <c r="I82" s="535">
        <v>0</v>
      </c>
      <c r="J82" s="535">
        <v>0</v>
      </c>
      <c r="K82" s="535">
        <v>0</v>
      </c>
      <c r="L82" s="439">
        <f t="shared" si="4"/>
        <v>0</v>
      </c>
      <c r="M82" s="439">
        <f t="shared" si="5"/>
        <v>0</v>
      </c>
      <c r="N82" s="538">
        <v>0</v>
      </c>
    </row>
    <row r="83" spans="1:14" ht="15.75" hidden="1" customHeight="1" thickBot="1" x14ac:dyDescent="0.3">
      <c r="A83" s="540"/>
      <c r="B83" s="541"/>
      <c r="C83" s="535">
        <v>0</v>
      </c>
      <c r="D83" s="625">
        <v>0</v>
      </c>
      <c r="E83" s="715">
        <v>0</v>
      </c>
      <c r="F83" s="439">
        <f t="shared" si="3"/>
        <v>0</v>
      </c>
      <c r="G83" s="535">
        <v>0</v>
      </c>
      <c r="H83" s="535">
        <v>0</v>
      </c>
      <c r="I83" s="535">
        <v>0</v>
      </c>
      <c r="J83" s="535">
        <v>0</v>
      </c>
      <c r="K83" s="535">
        <v>0</v>
      </c>
      <c r="L83" s="439">
        <f t="shared" si="4"/>
        <v>0</v>
      </c>
      <c r="M83" s="439">
        <f t="shared" si="5"/>
        <v>0</v>
      </c>
      <c r="N83" s="538">
        <v>0</v>
      </c>
    </row>
    <row r="84" spans="1:14" ht="15.75" hidden="1" customHeight="1" thickBot="1" x14ac:dyDescent="0.3">
      <c r="A84" s="540"/>
      <c r="B84" s="541"/>
      <c r="C84" s="535">
        <v>0</v>
      </c>
      <c r="D84" s="625">
        <v>0</v>
      </c>
      <c r="E84" s="715">
        <v>0</v>
      </c>
      <c r="F84" s="439">
        <f t="shared" si="3"/>
        <v>0</v>
      </c>
      <c r="G84" s="535">
        <v>0</v>
      </c>
      <c r="H84" s="535">
        <v>0</v>
      </c>
      <c r="I84" s="535">
        <v>0</v>
      </c>
      <c r="J84" s="535">
        <v>0</v>
      </c>
      <c r="K84" s="535">
        <v>0</v>
      </c>
      <c r="L84" s="439">
        <f t="shared" si="4"/>
        <v>0</v>
      </c>
      <c r="M84" s="439">
        <f t="shared" si="5"/>
        <v>0</v>
      </c>
      <c r="N84" s="538">
        <v>0</v>
      </c>
    </row>
    <row r="85" spans="1:14" ht="15.75" hidden="1" customHeight="1" thickBot="1" x14ac:dyDescent="0.3">
      <c r="A85" s="540"/>
      <c r="B85" s="541"/>
      <c r="C85" s="535">
        <v>0</v>
      </c>
      <c r="D85" s="625">
        <v>0</v>
      </c>
      <c r="E85" s="715">
        <v>0</v>
      </c>
      <c r="F85" s="439">
        <f t="shared" si="3"/>
        <v>0</v>
      </c>
      <c r="G85" s="535">
        <v>0</v>
      </c>
      <c r="H85" s="535">
        <v>0</v>
      </c>
      <c r="I85" s="535">
        <v>0</v>
      </c>
      <c r="J85" s="535">
        <v>0</v>
      </c>
      <c r="K85" s="535">
        <v>0</v>
      </c>
      <c r="L85" s="439">
        <f t="shared" si="4"/>
        <v>0</v>
      </c>
      <c r="M85" s="439">
        <f t="shared" si="5"/>
        <v>0</v>
      </c>
      <c r="N85" s="538">
        <v>0</v>
      </c>
    </row>
    <row r="86" spans="1:14" ht="15.75" hidden="1" customHeight="1" thickBot="1" x14ac:dyDescent="0.3">
      <c r="A86" s="540"/>
      <c r="B86" s="541"/>
      <c r="C86" s="535">
        <v>0</v>
      </c>
      <c r="D86" s="625">
        <v>0</v>
      </c>
      <c r="E86" s="715">
        <v>0</v>
      </c>
      <c r="F86" s="439">
        <f t="shared" si="3"/>
        <v>0</v>
      </c>
      <c r="G86" s="535">
        <v>0</v>
      </c>
      <c r="H86" s="535">
        <v>0</v>
      </c>
      <c r="I86" s="535">
        <v>0</v>
      </c>
      <c r="J86" s="535">
        <v>0</v>
      </c>
      <c r="K86" s="535">
        <v>0</v>
      </c>
      <c r="L86" s="439">
        <f t="shared" si="4"/>
        <v>0</v>
      </c>
      <c r="M86" s="439">
        <f t="shared" si="5"/>
        <v>0</v>
      </c>
      <c r="N86" s="538">
        <v>0</v>
      </c>
    </row>
    <row r="87" spans="1:14" ht="15.75" hidden="1" customHeight="1" thickBot="1" x14ac:dyDescent="0.3">
      <c r="A87" s="540"/>
      <c r="B87" s="541"/>
      <c r="C87" s="535">
        <v>0</v>
      </c>
      <c r="D87" s="625">
        <v>0</v>
      </c>
      <c r="E87" s="715">
        <v>0</v>
      </c>
      <c r="F87" s="439">
        <f t="shared" si="3"/>
        <v>0</v>
      </c>
      <c r="G87" s="535">
        <v>0</v>
      </c>
      <c r="H87" s="535">
        <v>0</v>
      </c>
      <c r="I87" s="535">
        <v>0</v>
      </c>
      <c r="J87" s="535">
        <v>0</v>
      </c>
      <c r="K87" s="535">
        <v>0</v>
      </c>
      <c r="L87" s="439">
        <f t="shared" si="4"/>
        <v>0</v>
      </c>
      <c r="M87" s="439">
        <f t="shared" si="5"/>
        <v>0</v>
      </c>
      <c r="N87" s="538">
        <v>0</v>
      </c>
    </row>
    <row r="88" spans="1:14" ht="15.75" hidden="1" customHeight="1" thickBot="1" x14ac:dyDescent="0.3">
      <c r="A88" s="540"/>
      <c r="B88" s="541"/>
      <c r="C88" s="535">
        <v>0</v>
      </c>
      <c r="D88" s="625">
        <v>0</v>
      </c>
      <c r="E88" s="715">
        <v>0</v>
      </c>
      <c r="F88" s="439">
        <f t="shared" si="3"/>
        <v>0</v>
      </c>
      <c r="G88" s="535">
        <v>0</v>
      </c>
      <c r="H88" s="535">
        <v>0</v>
      </c>
      <c r="I88" s="535">
        <v>0</v>
      </c>
      <c r="J88" s="535">
        <v>0</v>
      </c>
      <c r="K88" s="535">
        <v>0</v>
      </c>
      <c r="L88" s="439">
        <f t="shared" si="4"/>
        <v>0</v>
      </c>
      <c r="M88" s="439">
        <f t="shared" si="5"/>
        <v>0</v>
      </c>
      <c r="N88" s="538">
        <v>0</v>
      </c>
    </row>
    <row r="89" spans="1:14" ht="15.75" hidden="1" customHeight="1" thickBot="1" x14ac:dyDescent="0.3">
      <c r="A89" s="540"/>
      <c r="B89" s="541"/>
      <c r="C89" s="535">
        <v>0</v>
      </c>
      <c r="D89" s="625">
        <v>0</v>
      </c>
      <c r="E89" s="715">
        <v>0</v>
      </c>
      <c r="F89" s="439">
        <f t="shared" ref="F89:F152" si="6">C89*D89*E89</f>
        <v>0</v>
      </c>
      <c r="G89" s="535">
        <v>0</v>
      </c>
      <c r="H89" s="535">
        <v>0</v>
      </c>
      <c r="I89" s="535">
        <v>0</v>
      </c>
      <c r="J89" s="535">
        <v>0</v>
      </c>
      <c r="K89" s="535">
        <v>0</v>
      </c>
      <c r="L89" s="439">
        <f t="shared" ref="L89:L152" si="7">SUM(G89:K89)</f>
        <v>0</v>
      </c>
      <c r="M89" s="439">
        <f t="shared" ref="M89:M152" si="8">F89+L89</f>
        <v>0</v>
      </c>
      <c r="N89" s="538">
        <v>0</v>
      </c>
    </row>
    <row r="90" spans="1:14" ht="15.75" hidden="1" customHeight="1" thickBot="1" x14ac:dyDescent="0.3">
      <c r="A90" s="540"/>
      <c r="B90" s="541"/>
      <c r="C90" s="535">
        <v>0</v>
      </c>
      <c r="D90" s="625">
        <v>0</v>
      </c>
      <c r="E90" s="715">
        <v>0</v>
      </c>
      <c r="F90" s="439">
        <f t="shared" si="6"/>
        <v>0</v>
      </c>
      <c r="G90" s="535">
        <v>0</v>
      </c>
      <c r="H90" s="535">
        <v>0</v>
      </c>
      <c r="I90" s="535">
        <v>0</v>
      </c>
      <c r="J90" s="535">
        <v>0</v>
      </c>
      <c r="K90" s="535">
        <v>0</v>
      </c>
      <c r="L90" s="439">
        <f t="shared" si="7"/>
        <v>0</v>
      </c>
      <c r="M90" s="439">
        <f t="shared" si="8"/>
        <v>0</v>
      </c>
      <c r="N90" s="538">
        <v>0</v>
      </c>
    </row>
    <row r="91" spans="1:14" ht="15.75" hidden="1" customHeight="1" thickBot="1" x14ac:dyDescent="0.3">
      <c r="A91" s="540"/>
      <c r="B91" s="541"/>
      <c r="C91" s="535">
        <v>0</v>
      </c>
      <c r="D91" s="625">
        <v>0</v>
      </c>
      <c r="E91" s="715">
        <v>0</v>
      </c>
      <c r="F91" s="439">
        <f t="shared" si="6"/>
        <v>0</v>
      </c>
      <c r="G91" s="535">
        <v>0</v>
      </c>
      <c r="H91" s="535">
        <v>0</v>
      </c>
      <c r="I91" s="535">
        <v>0</v>
      </c>
      <c r="J91" s="535">
        <v>0</v>
      </c>
      <c r="K91" s="535">
        <v>0</v>
      </c>
      <c r="L91" s="439">
        <f t="shared" si="7"/>
        <v>0</v>
      </c>
      <c r="M91" s="439">
        <f t="shared" si="8"/>
        <v>0</v>
      </c>
      <c r="N91" s="538">
        <v>0</v>
      </c>
    </row>
    <row r="92" spans="1:14" ht="15.75" hidden="1" customHeight="1" thickBot="1" x14ac:dyDescent="0.3">
      <c r="A92" s="540"/>
      <c r="B92" s="541"/>
      <c r="C92" s="535">
        <v>0</v>
      </c>
      <c r="D92" s="625">
        <v>0</v>
      </c>
      <c r="E92" s="715">
        <v>0</v>
      </c>
      <c r="F92" s="439">
        <f t="shared" si="6"/>
        <v>0</v>
      </c>
      <c r="G92" s="535">
        <v>0</v>
      </c>
      <c r="H92" s="535">
        <v>0</v>
      </c>
      <c r="I92" s="535">
        <v>0</v>
      </c>
      <c r="J92" s="535">
        <v>0</v>
      </c>
      <c r="K92" s="535">
        <v>0</v>
      </c>
      <c r="L92" s="439">
        <f t="shared" si="7"/>
        <v>0</v>
      </c>
      <c r="M92" s="439">
        <f t="shared" si="8"/>
        <v>0</v>
      </c>
      <c r="N92" s="538">
        <v>0</v>
      </c>
    </row>
    <row r="93" spans="1:14" ht="15.75" hidden="1" customHeight="1" thickBot="1" x14ac:dyDescent="0.3">
      <c r="A93" s="540"/>
      <c r="B93" s="541"/>
      <c r="C93" s="535">
        <v>0</v>
      </c>
      <c r="D93" s="625">
        <v>0</v>
      </c>
      <c r="E93" s="715">
        <v>0</v>
      </c>
      <c r="F93" s="439">
        <f t="shared" si="6"/>
        <v>0</v>
      </c>
      <c r="G93" s="535">
        <v>0</v>
      </c>
      <c r="H93" s="535">
        <v>0</v>
      </c>
      <c r="I93" s="535">
        <v>0</v>
      </c>
      <c r="J93" s="535">
        <v>0</v>
      </c>
      <c r="K93" s="535">
        <v>0</v>
      </c>
      <c r="L93" s="439">
        <f t="shared" si="7"/>
        <v>0</v>
      </c>
      <c r="M93" s="439">
        <f t="shared" si="8"/>
        <v>0</v>
      </c>
      <c r="N93" s="538">
        <v>0</v>
      </c>
    </row>
    <row r="94" spans="1:14" ht="15.75" hidden="1" customHeight="1" thickBot="1" x14ac:dyDescent="0.3">
      <c r="A94" s="540"/>
      <c r="B94" s="541"/>
      <c r="C94" s="535">
        <v>0</v>
      </c>
      <c r="D94" s="625">
        <v>0</v>
      </c>
      <c r="E94" s="715">
        <v>0</v>
      </c>
      <c r="F94" s="439">
        <f t="shared" si="6"/>
        <v>0</v>
      </c>
      <c r="G94" s="535">
        <v>0</v>
      </c>
      <c r="H94" s="535">
        <v>0</v>
      </c>
      <c r="I94" s="535">
        <v>0</v>
      </c>
      <c r="J94" s="535">
        <v>0</v>
      </c>
      <c r="K94" s="535">
        <v>0</v>
      </c>
      <c r="L94" s="439">
        <f t="shared" si="7"/>
        <v>0</v>
      </c>
      <c r="M94" s="439">
        <f t="shared" si="8"/>
        <v>0</v>
      </c>
      <c r="N94" s="538">
        <v>0</v>
      </c>
    </row>
    <row r="95" spans="1:14" ht="15.75" hidden="1" customHeight="1" thickBot="1" x14ac:dyDescent="0.3">
      <c r="A95" s="540"/>
      <c r="B95" s="541"/>
      <c r="C95" s="535">
        <v>0</v>
      </c>
      <c r="D95" s="625">
        <v>0</v>
      </c>
      <c r="E95" s="715">
        <v>0</v>
      </c>
      <c r="F95" s="439">
        <f t="shared" si="6"/>
        <v>0</v>
      </c>
      <c r="G95" s="535">
        <v>0</v>
      </c>
      <c r="H95" s="535">
        <v>0</v>
      </c>
      <c r="I95" s="535">
        <v>0</v>
      </c>
      <c r="J95" s="535">
        <v>0</v>
      </c>
      <c r="K95" s="535">
        <v>0</v>
      </c>
      <c r="L95" s="439">
        <f t="shared" si="7"/>
        <v>0</v>
      </c>
      <c r="M95" s="439">
        <f t="shared" si="8"/>
        <v>0</v>
      </c>
      <c r="N95" s="538">
        <v>0</v>
      </c>
    </row>
    <row r="96" spans="1:14" ht="15.75" hidden="1" customHeight="1" thickBot="1" x14ac:dyDescent="0.3">
      <c r="A96" s="540"/>
      <c r="B96" s="541"/>
      <c r="C96" s="535">
        <v>0</v>
      </c>
      <c r="D96" s="625">
        <v>0</v>
      </c>
      <c r="E96" s="715">
        <v>0</v>
      </c>
      <c r="F96" s="439">
        <f t="shared" si="6"/>
        <v>0</v>
      </c>
      <c r="G96" s="535">
        <v>0</v>
      </c>
      <c r="H96" s="535">
        <v>0</v>
      </c>
      <c r="I96" s="535">
        <v>0</v>
      </c>
      <c r="J96" s="535">
        <v>0</v>
      </c>
      <c r="K96" s="535">
        <v>0</v>
      </c>
      <c r="L96" s="439">
        <f t="shared" si="7"/>
        <v>0</v>
      </c>
      <c r="M96" s="439">
        <f t="shared" si="8"/>
        <v>0</v>
      </c>
      <c r="N96" s="538">
        <v>0</v>
      </c>
    </row>
    <row r="97" spans="1:14" ht="15.75" hidden="1" customHeight="1" thickBot="1" x14ac:dyDescent="0.3">
      <c r="A97" s="540"/>
      <c r="B97" s="541"/>
      <c r="C97" s="535">
        <v>0</v>
      </c>
      <c r="D97" s="625">
        <v>0</v>
      </c>
      <c r="E97" s="715">
        <v>0</v>
      </c>
      <c r="F97" s="439">
        <f t="shared" si="6"/>
        <v>0</v>
      </c>
      <c r="G97" s="535">
        <v>0</v>
      </c>
      <c r="H97" s="535">
        <v>0</v>
      </c>
      <c r="I97" s="535">
        <v>0</v>
      </c>
      <c r="J97" s="535">
        <v>0</v>
      </c>
      <c r="K97" s="535">
        <v>0</v>
      </c>
      <c r="L97" s="439">
        <f t="shared" si="7"/>
        <v>0</v>
      </c>
      <c r="M97" s="439">
        <f t="shared" si="8"/>
        <v>0</v>
      </c>
      <c r="N97" s="538">
        <v>0</v>
      </c>
    </row>
    <row r="98" spans="1:14" ht="15.75" hidden="1" customHeight="1" thickBot="1" x14ac:dyDescent="0.3">
      <c r="A98" s="540"/>
      <c r="B98" s="541"/>
      <c r="C98" s="535">
        <v>0</v>
      </c>
      <c r="D98" s="625">
        <v>0</v>
      </c>
      <c r="E98" s="715">
        <v>0</v>
      </c>
      <c r="F98" s="439">
        <f t="shared" si="6"/>
        <v>0</v>
      </c>
      <c r="G98" s="535">
        <v>0</v>
      </c>
      <c r="H98" s="535">
        <v>0</v>
      </c>
      <c r="I98" s="535">
        <v>0</v>
      </c>
      <c r="J98" s="535">
        <v>0</v>
      </c>
      <c r="K98" s="535">
        <v>0</v>
      </c>
      <c r="L98" s="439">
        <f t="shared" si="7"/>
        <v>0</v>
      </c>
      <c r="M98" s="439">
        <f t="shared" si="8"/>
        <v>0</v>
      </c>
      <c r="N98" s="538">
        <v>0</v>
      </c>
    </row>
    <row r="99" spans="1:14" ht="15.75" hidden="1" customHeight="1" thickBot="1" x14ac:dyDescent="0.3">
      <c r="A99" s="540"/>
      <c r="B99" s="541"/>
      <c r="C99" s="535">
        <v>0</v>
      </c>
      <c r="D99" s="625">
        <v>0</v>
      </c>
      <c r="E99" s="715">
        <v>0</v>
      </c>
      <c r="F99" s="439">
        <f t="shared" si="6"/>
        <v>0</v>
      </c>
      <c r="G99" s="535">
        <v>0</v>
      </c>
      <c r="H99" s="535">
        <v>0</v>
      </c>
      <c r="I99" s="535">
        <v>0</v>
      </c>
      <c r="J99" s="535">
        <v>0</v>
      </c>
      <c r="K99" s="535">
        <v>0</v>
      </c>
      <c r="L99" s="439">
        <f t="shared" si="7"/>
        <v>0</v>
      </c>
      <c r="M99" s="439">
        <f t="shared" si="8"/>
        <v>0</v>
      </c>
      <c r="N99" s="538">
        <v>0</v>
      </c>
    </row>
    <row r="100" spans="1:14" ht="15.75" hidden="1" customHeight="1" thickBot="1" x14ac:dyDescent="0.3">
      <c r="A100" s="540"/>
      <c r="B100" s="541"/>
      <c r="C100" s="535">
        <v>0</v>
      </c>
      <c r="D100" s="625">
        <v>0</v>
      </c>
      <c r="E100" s="715">
        <v>0</v>
      </c>
      <c r="F100" s="439">
        <f t="shared" si="6"/>
        <v>0</v>
      </c>
      <c r="G100" s="535">
        <v>0</v>
      </c>
      <c r="H100" s="535">
        <v>0</v>
      </c>
      <c r="I100" s="535">
        <v>0</v>
      </c>
      <c r="J100" s="535">
        <v>0</v>
      </c>
      <c r="K100" s="535">
        <v>0</v>
      </c>
      <c r="L100" s="439">
        <f t="shared" si="7"/>
        <v>0</v>
      </c>
      <c r="M100" s="439">
        <f t="shared" si="8"/>
        <v>0</v>
      </c>
      <c r="N100" s="538">
        <v>0</v>
      </c>
    </row>
    <row r="101" spans="1:14" ht="15.75" hidden="1" customHeight="1" thickBot="1" x14ac:dyDescent="0.3">
      <c r="A101" s="540"/>
      <c r="B101" s="541"/>
      <c r="C101" s="535">
        <v>0</v>
      </c>
      <c r="D101" s="625">
        <v>0</v>
      </c>
      <c r="E101" s="715">
        <v>0</v>
      </c>
      <c r="F101" s="439">
        <f t="shared" si="6"/>
        <v>0</v>
      </c>
      <c r="G101" s="535">
        <v>0</v>
      </c>
      <c r="H101" s="535">
        <v>0</v>
      </c>
      <c r="I101" s="535">
        <v>0</v>
      </c>
      <c r="J101" s="535">
        <v>0</v>
      </c>
      <c r="K101" s="535">
        <v>0</v>
      </c>
      <c r="L101" s="439">
        <f t="shared" si="7"/>
        <v>0</v>
      </c>
      <c r="M101" s="439">
        <f t="shared" si="8"/>
        <v>0</v>
      </c>
      <c r="N101" s="538">
        <v>0</v>
      </c>
    </row>
    <row r="102" spans="1:14" ht="15.75" hidden="1" customHeight="1" thickBot="1" x14ac:dyDescent="0.3">
      <c r="A102" s="540"/>
      <c r="B102" s="541"/>
      <c r="C102" s="535">
        <v>0</v>
      </c>
      <c r="D102" s="625">
        <v>0</v>
      </c>
      <c r="E102" s="715">
        <v>0</v>
      </c>
      <c r="F102" s="439">
        <f t="shared" si="6"/>
        <v>0</v>
      </c>
      <c r="G102" s="535">
        <v>0</v>
      </c>
      <c r="H102" s="535">
        <v>0</v>
      </c>
      <c r="I102" s="535">
        <v>0</v>
      </c>
      <c r="J102" s="535">
        <v>0</v>
      </c>
      <c r="K102" s="535">
        <v>0</v>
      </c>
      <c r="L102" s="439">
        <f t="shared" si="7"/>
        <v>0</v>
      </c>
      <c r="M102" s="439">
        <f t="shared" si="8"/>
        <v>0</v>
      </c>
      <c r="N102" s="538">
        <v>0</v>
      </c>
    </row>
    <row r="103" spans="1:14" ht="15.75" hidden="1" customHeight="1" thickBot="1" x14ac:dyDescent="0.3">
      <c r="A103" s="540"/>
      <c r="B103" s="541"/>
      <c r="C103" s="535">
        <v>0</v>
      </c>
      <c r="D103" s="625">
        <v>0</v>
      </c>
      <c r="E103" s="715">
        <v>0</v>
      </c>
      <c r="F103" s="439">
        <f t="shared" si="6"/>
        <v>0</v>
      </c>
      <c r="G103" s="535">
        <v>0</v>
      </c>
      <c r="H103" s="535">
        <v>0</v>
      </c>
      <c r="I103" s="535">
        <v>0</v>
      </c>
      <c r="J103" s="535">
        <v>0</v>
      </c>
      <c r="K103" s="535">
        <v>0</v>
      </c>
      <c r="L103" s="439">
        <f t="shared" si="7"/>
        <v>0</v>
      </c>
      <c r="M103" s="439">
        <f t="shared" si="8"/>
        <v>0</v>
      </c>
      <c r="N103" s="538">
        <v>0</v>
      </c>
    </row>
    <row r="104" spans="1:14" ht="15.75" hidden="1" customHeight="1" thickBot="1" x14ac:dyDescent="0.3">
      <c r="A104" s="540"/>
      <c r="B104" s="541"/>
      <c r="C104" s="535">
        <v>0</v>
      </c>
      <c r="D104" s="625">
        <v>0</v>
      </c>
      <c r="E104" s="715">
        <v>0</v>
      </c>
      <c r="F104" s="439">
        <f t="shared" si="6"/>
        <v>0</v>
      </c>
      <c r="G104" s="535">
        <v>0</v>
      </c>
      <c r="H104" s="535">
        <v>0</v>
      </c>
      <c r="I104" s="535">
        <v>0</v>
      </c>
      <c r="J104" s="535">
        <v>0</v>
      </c>
      <c r="K104" s="535">
        <v>0</v>
      </c>
      <c r="L104" s="439">
        <f t="shared" si="7"/>
        <v>0</v>
      </c>
      <c r="M104" s="439">
        <f t="shared" si="8"/>
        <v>0</v>
      </c>
      <c r="N104" s="538">
        <v>0</v>
      </c>
    </row>
    <row r="105" spans="1:14" ht="15.75" hidden="1" customHeight="1" thickBot="1" x14ac:dyDescent="0.3">
      <c r="A105" s="540"/>
      <c r="B105" s="541"/>
      <c r="C105" s="535">
        <v>0</v>
      </c>
      <c r="D105" s="625">
        <v>0</v>
      </c>
      <c r="E105" s="715">
        <v>0</v>
      </c>
      <c r="F105" s="439">
        <f t="shared" si="6"/>
        <v>0</v>
      </c>
      <c r="G105" s="535">
        <v>0</v>
      </c>
      <c r="H105" s="535">
        <v>0</v>
      </c>
      <c r="I105" s="535">
        <v>0</v>
      </c>
      <c r="J105" s="535">
        <v>0</v>
      </c>
      <c r="K105" s="535">
        <v>0</v>
      </c>
      <c r="L105" s="439">
        <f t="shared" si="7"/>
        <v>0</v>
      </c>
      <c r="M105" s="439">
        <f t="shared" si="8"/>
        <v>0</v>
      </c>
      <c r="N105" s="538">
        <v>0</v>
      </c>
    </row>
    <row r="106" spans="1:14" ht="15.75" hidden="1" customHeight="1" thickBot="1" x14ac:dyDescent="0.3">
      <c r="A106" s="540"/>
      <c r="B106" s="541"/>
      <c r="C106" s="535">
        <v>0</v>
      </c>
      <c r="D106" s="625">
        <v>0</v>
      </c>
      <c r="E106" s="715">
        <v>0</v>
      </c>
      <c r="F106" s="439">
        <f t="shared" si="6"/>
        <v>0</v>
      </c>
      <c r="G106" s="535">
        <v>0</v>
      </c>
      <c r="H106" s="535">
        <v>0</v>
      </c>
      <c r="I106" s="535">
        <v>0</v>
      </c>
      <c r="J106" s="535">
        <v>0</v>
      </c>
      <c r="K106" s="535">
        <v>0</v>
      </c>
      <c r="L106" s="439">
        <f t="shared" si="7"/>
        <v>0</v>
      </c>
      <c r="M106" s="439">
        <f t="shared" si="8"/>
        <v>0</v>
      </c>
      <c r="N106" s="538">
        <v>0</v>
      </c>
    </row>
    <row r="107" spans="1:14" ht="15.75" hidden="1" customHeight="1" thickBot="1" x14ac:dyDescent="0.3">
      <c r="A107" s="540"/>
      <c r="B107" s="541"/>
      <c r="C107" s="535">
        <v>0</v>
      </c>
      <c r="D107" s="625">
        <v>0</v>
      </c>
      <c r="E107" s="715">
        <v>0</v>
      </c>
      <c r="F107" s="439">
        <f t="shared" si="6"/>
        <v>0</v>
      </c>
      <c r="G107" s="535">
        <v>0</v>
      </c>
      <c r="H107" s="535">
        <v>0</v>
      </c>
      <c r="I107" s="535">
        <v>0</v>
      </c>
      <c r="J107" s="535">
        <v>0</v>
      </c>
      <c r="K107" s="535">
        <v>0</v>
      </c>
      <c r="L107" s="439">
        <f t="shared" si="7"/>
        <v>0</v>
      </c>
      <c r="M107" s="439">
        <f t="shared" si="8"/>
        <v>0</v>
      </c>
      <c r="N107" s="538">
        <v>0</v>
      </c>
    </row>
    <row r="108" spans="1:14" ht="15.75" hidden="1" customHeight="1" thickBot="1" x14ac:dyDescent="0.3">
      <c r="A108" s="540"/>
      <c r="B108" s="541"/>
      <c r="C108" s="535">
        <v>0</v>
      </c>
      <c r="D108" s="625">
        <v>0</v>
      </c>
      <c r="E108" s="715">
        <v>0</v>
      </c>
      <c r="F108" s="439">
        <f t="shared" si="6"/>
        <v>0</v>
      </c>
      <c r="G108" s="535">
        <v>0</v>
      </c>
      <c r="H108" s="535">
        <v>0</v>
      </c>
      <c r="I108" s="535">
        <v>0</v>
      </c>
      <c r="J108" s="535">
        <v>0</v>
      </c>
      <c r="K108" s="535">
        <v>0</v>
      </c>
      <c r="L108" s="439">
        <f t="shared" si="7"/>
        <v>0</v>
      </c>
      <c r="M108" s="439">
        <f t="shared" si="8"/>
        <v>0</v>
      </c>
      <c r="N108" s="538">
        <v>0</v>
      </c>
    </row>
    <row r="109" spans="1:14" ht="15.75" hidden="1" customHeight="1" thickBot="1" x14ac:dyDescent="0.3">
      <c r="A109" s="540"/>
      <c r="B109" s="541"/>
      <c r="C109" s="535">
        <v>0</v>
      </c>
      <c r="D109" s="625">
        <v>0</v>
      </c>
      <c r="E109" s="715">
        <v>0</v>
      </c>
      <c r="F109" s="439">
        <f t="shared" si="6"/>
        <v>0</v>
      </c>
      <c r="G109" s="535">
        <v>0</v>
      </c>
      <c r="H109" s="535">
        <v>0</v>
      </c>
      <c r="I109" s="535">
        <v>0</v>
      </c>
      <c r="J109" s="535">
        <v>0</v>
      </c>
      <c r="K109" s="535">
        <v>0</v>
      </c>
      <c r="L109" s="439">
        <f t="shared" si="7"/>
        <v>0</v>
      </c>
      <c r="M109" s="439">
        <f t="shared" si="8"/>
        <v>0</v>
      </c>
      <c r="N109" s="538">
        <v>0</v>
      </c>
    </row>
    <row r="110" spans="1:14" ht="15.75" hidden="1" customHeight="1" thickBot="1" x14ac:dyDescent="0.3">
      <c r="A110" s="540"/>
      <c r="B110" s="541"/>
      <c r="C110" s="535">
        <v>0</v>
      </c>
      <c r="D110" s="625">
        <v>0</v>
      </c>
      <c r="E110" s="715">
        <v>0</v>
      </c>
      <c r="F110" s="439">
        <f t="shared" si="6"/>
        <v>0</v>
      </c>
      <c r="G110" s="535">
        <v>0</v>
      </c>
      <c r="H110" s="535">
        <v>0</v>
      </c>
      <c r="I110" s="535">
        <v>0</v>
      </c>
      <c r="J110" s="535">
        <v>0</v>
      </c>
      <c r="K110" s="535">
        <v>0</v>
      </c>
      <c r="L110" s="439">
        <f t="shared" si="7"/>
        <v>0</v>
      </c>
      <c r="M110" s="439">
        <f t="shared" si="8"/>
        <v>0</v>
      </c>
      <c r="N110" s="538">
        <v>0</v>
      </c>
    </row>
    <row r="111" spans="1:14" ht="15.75" hidden="1" customHeight="1" thickBot="1" x14ac:dyDescent="0.3">
      <c r="A111" s="540"/>
      <c r="B111" s="541"/>
      <c r="C111" s="535">
        <v>0</v>
      </c>
      <c r="D111" s="625">
        <v>0</v>
      </c>
      <c r="E111" s="715">
        <v>0</v>
      </c>
      <c r="F111" s="439">
        <f t="shared" si="6"/>
        <v>0</v>
      </c>
      <c r="G111" s="535">
        <v>0</v>
      </c>
      <c r="H111" s="535">
        <v>0</v>
      </c>
      <c r="I111" s="535">
        <v>0</v>
      </c>
      <c r="J111" s="535">
        <v>0</v>
      </c>
      <c r="K111" s="535">
        <v>0</v>
      </c>
      <c r="L111" s="439">
        <f t="shared" si="7"/>
        <v>0</v>
      </c>
      <c r="M111" s="439">
        <f t="shared" si="8"/>
        <v>0</v>
      </c>
      <c r="N111" s="538">
        <v>0</v>
      </c>
    </row>
    <row r="112" spans="1:14" ht="15.75" hidden="1" customHeight="1" thickBot="1" x14ac:dyDescent="0.3">
      <c r="A112" s="540"/>
      <c r="B112" s="541"/>
      <c r="C112" s="535">
        <v>0</v>
      </c>
      <c r="D112" s="625">
        <v>0</v>
      </c>
      <c r="E112" s="715">
        <v>0</v>
      </c>
      <c r="F112" s="439">
        <f t="shared" si="6"/>
        <v>0</v>
      </c>
      <c r="G112" s="535">
        <v>0</v>
      </c>
      <c r="H112" s="535">
        <v>0</v>
      </c>
      <c r="I112" s="535">
        <v>0</v>
      </c>
      <c r="J112" s="535">
        <v>0</v>
      </c>
      <c r="K112" s="535">
        <v>0</v>
      </c>
      <c r="L112" s="439">
        <f t="shared" si="7"/>
        <v>0</v>
      </c>
      <c r="M112" s="439">
        <f t="shared" si="8"/>
        <v>0</v>
      </c>
      <c r="N112" s="538">
        <v>0</v>
      </c>
    </row>
    <row r="113" spans="1:14" ht="15.75" hidden="1" customHeight="1" thickBot="1" x14ac:dyDescent="0.3">
      <c r="A113" s="540"/>
      <c r="B113" s="541"/>
      <c r="C113" s="535">
        <v>0</v>
      </c>
      <c r="D113" s="625">
        <v>0</v>
      </c>
      <c r="E113" s="715">
        <v>0</v>
      </c>
      <c r="F113" s="439">
        <f t="shared" si="6"/>
        <v>0</v>
      </c>
      <c r="G113" s="535">
        <v>0</v>
      </c>
      <c r="H113" s="535">
        <v>0</v>
      </c>
      <c r="I113" s="535">
        <v>0</v>
      </c>
      <c r="J113" s="535">
        <v>0</v>
      </c>
      <c r="K113" s="535">
        <v>0</v>
      </c>
      <c r="L113" s="439">
        <f t="shared" si="7"/>
        <v>0</v>
      </c>
      <c r="M113" s="439">
        <f t="shared" si="8"/>
        <v>0</v>
      </c>
      <c r="N113" s="538">
        <v>0</v>
      </c>
    </row>
    <row r="114" spans="1:14" ht="15.75" hidden="1" customHeight="1" thickBot="1" x14ac:dyDescent="0.3">
      <c r="A114" s="540"/>
      <c r="B114" s="541"/>
      <c r="C114" s="535">
        <v>0</v>
      </c>
      <c r="D114" s="625">
        <v>0</v>
      </c>
      <c r="E114" s="715">
        <v>0</v>
      </c>
      <c r="F114" s="439">
        <f t="shared" si="6"/>
        <v>0</v>
      </c>
      <c r="G114" s="535">
        <v>0</v>
      </c>
      <c r="H114" s="535">
        <v>0</v>
      </c>
      <c r="I114" s="535">
        <v>0</v>
      </c>
      <c r="J114" s="535">
        <v>0</v>
      </c>
      <c r="K114" s="535">
        <v>0</v>
      </c>
      <c r="L114" s="439">
        <f t="shared" si="7"/>
        <v>0</v>
      </c>
      <c r="M114" s="439">
        <f t="shared" si="8"/>
        <v>0</v>
      </c>
      <c r="N114" s="538">
        <v>0</v>
      </c>
    </row>
    <row r="115" spans="1:14" ht="15.75" hidden="1" customHeight="1" thickBot="1" x14ac:dyDescent="0.3">
      <c r="A115" s="540"/>
      <c r="B115" s="541"/>
      <c r="C115" s="535">
        <v>0</v>
      </c>
      <c r="D115" s="625">
        <v>0</v>
      </c>
      <c r="E115" s="715">
        <v>0</v>
      </c>
      <c r="F115" s="439">
        <f t="shared" si="6"/>
        <v>0</v>
      </c>
      <c r="G115" s="535">
        <v>0</v>
      </c>
      <c r="H115" s="535">
        <v>0</v>
      </c>
      <c r="I115" s="535">
        <v>0</v>
      </c>
      <c r="J115" s="535">
        <v>0</v>
      </c>
      <c r="K115" s="535">
        <v>0</v>
      </c>
      <c r="L115" s="439">
        <f t="shared" si="7"/>
        <v>0</v>
      </c>
      <c r="M115" s="439">
        <f t="shared" si="8"/>
        <v>0</v>
      </c>
      <c r="N115" s="538">
        <v>0</v>
      </c>
    </row>
    <row r="116" spans="1:14" ht="15.75" hidden="1" customHeight="1" thickBot="1" x14ac:dyDescent="0.3">
      <c r="A116" s="540"/>
      <c r="B116" s="541"/>
      <c r="C116" s="535">
        <v>0</v>
      </c>
      <c r="D116" s="625">
        <v>0</v>
      </c>
      <c r="E116" s="715">
        <v>0</v>
      </c>
      <c r="F116" s="439">
        <f t="shared" si="6"/>
        <v>0</v>
      </c>
      <c r="G116" s="535">
        <v>0</v>
      </c>
      <c r="H116" s="535">
        <v>0</v>
      </c>
      <c r="I116" s="535">
        <v>0</v>
      </c>
      <c r="J116" s="535">
        <v>0</v>
      </c>
      <c r="K116" s="535">
        <v>0</v>
      </c>
      <c r="L116" s="439">
        <f t="shared" si="7"/>
        <v>0</v>
      </c>
      <c r="M116" s="439">
        <f t="shared" si="8"/>
        <v>0</v>
      </c>
      <c r="N116" s="538">
        <v>0</v>
      </c>
    </row>
    <row r="117" spans="1:14" ht="15.75" hidden="1" customHeight="1" thickBot="1" x14ac:dyDescent="0.3">
      <c r="A117" s="540"/>
      <c r="B117" s="541"/>
      <c r="C117" s="535">
        <v>0</v>
      </c>
      <c r="D117" s="625">
        <v>0</v>
      </c>
      <c r="E117" s="715">
        <v>0</v>
      </c>
      <c r="F117" s="439">
        <f t="shared" si="6"/>
        <v>0</v>
      </c>
      <c r="G117" s="535">
        <v>0</v>
      </c>
      <c r="H117" s="535">
        <v>0</v>
      </c>
      <c r="I117" s="535">
        <v>0</v>
      </c>
      <c r="J117" s="535">
        <v>0</v>
      </c>
      <c r="K117" s="535">
        <v>0</v>
      </c>
      <c r="L117" s="439">
        <f t="shared" si="7"/>
        <v>0</v>
      </c>
      <c r="M117" s="439">
        <f t="shared" si="8"/>
        <v>0</v>
      </c>
      <c r="N117" s="538">
        <v>0</v>
      </c>
    </row>
    <row r="118" spans="1:14" ht="15.75" hidden="1" customHeight="1" thickBot="1" x14ac:dyDescent="0.3">
      <c r="A118" s="540"/>
      <c r="B118" s="541"/>
      <c r="C118" s="535">
        <v>0</v>
      </c>
      <c r="D118" s="625">
        <v>0</v>
      </c>
      <c r="E118" s="715">
        <v>0</v>
      </c>
      <c r="F118" s="439">
        <f t="shared" si="6"/>
        <v>0</v>
      </c>
      <c r="G118" s="535">
        <v>0</v>
      </c>
      <c r="H118" s="535">
        <v>0</v>
      </c>
      <c r="I118" s="535">
        <v>0</v>
      </c>
      <c r="J118" s="535">
        <v>0</v>
      </c>
      <c r="K118" s="535">
        <v>0</v>
      </c>
      <c r="L118" s="439">
        <f t="shared" si="7"/>
        <v>0</v>
      </c>
      <c r="M118" s="439">
        <f t="shared" si="8"/>
        <v>0</v>
      </c>
      <c r="N118" s="538">
        <v>0</v>
      </c>
    </row>
    <row r="119" spans="1:14" ht="15.75" hidden="1" customHeight="1" thickBot="1" x14ac:dyDescent="0.3">
      <c r="A119" s="540"/>
      <c r="B119" s="541"/>
      <c r="C119" s="535">
        <v>0</v>
      </c>
      <c r="D119" s="625">
        <v>0</v>
      </c>
      <c r="E119" s="715">
        <v>0</v>
      </c>
      <c r="F119" s="439">
        <f t="shared" si="6"/>
        <v>0</v>
      </c>
      <c r="G119" s="535">
        <v>0</v>
      </c>
      <c r="H119" s="535">
        <v>0</v>
      </c>
      <c r="I119" s="535">
        <v>0</v>
      </c>
      <c r="J119" s="535">
        <v>0</v>
      </c>
      <c r="K119" s="535">
        <v>0</v>
      </c>
      <c r="L119" s="439">
        <f t="shared" si="7"/>
        <v>0</v>
      </c>
      <c r="M119" s="439">
        <f t="shared" si="8"/>
        <v>0</v>
      </c>
      <c r="N119" s="538">
        <v>0</v>
      </c>
    </row>
    <row r="120" spans="1:14" ht="15.75" hidden="1" customHeight="1" thickBot="1" x14ac:dyDescent="0.3">
      <c r="A120" s="540"/>
      <c r="B120" s="541"/>
      <c r="C120" s="535">
        <v>0</v>
      </c>
      <c r="D120" s="625">
        <v>0</v>
      </c>
      <c r="E120" s="715">
        <v>0</v>
      </c>
      <c r="F120" s="439">
        <f t="shared" si="6"/>
        <v>0</v>
      </c>
      <c r="G120" s="535">
        <v>0</v>
      </c>
      <c r="H120" s="535">
        <v>0</v>
      </c>
      <c r="I120" s="535">
        <v>0</v>
      </c>
      <c r="J120" s="535">
        <v>0</v>
      </c>
      <c r="K120" s="535">
        <v>0</v>
      </c>
      <c r="L120" s="439">
        <f t="shared" si="7"/>
        <v>0</v>
      </c>
      <c r="M120" s="439">
        <f t="shared" si="8"/>
        <v>0</v>
      </c>
      <c r="N120" s="538">
        <v>0</v>
      </c>
    </row>
    <row r="121" spans="1:14" ht="15.75" hidden="1" customHeight="1" thickBot="1" x14ac:dyDescent="0.3">
      <c r="A121" s="540"/>
      <c r="B121" s="541"/>
      <c r="C121" s="535">
        <v>0</v>
      </c>
      <c r="D121" s="625">
        <v>0</v>
      </c>
      <c r="E121" s="715">
        <v>0</v>
      </c>
      <c r="F121" s="439">
        <f t="shared" si="6"/>
        <v>0</v>
      </c>
      <c r="G121" s="535">
        <v>0</v>
      </c>
      <c r="H121" s="535">
        <v>0</v>
      </c>
      <c r="I121" s="535">
        <v>0</v>
      </c>
      <c r="J121" s="535">
        <v>0</v>
      </c>
      <c r="K121" s="535">
        <v>0</v>
      </c>
      <c r="L121" s="439">
        <f t="shared" si="7"/>
        <v>0</v>
      </c>
      <c r="M121" s="439">
        <f t="shared" si="8"/>
        <v>0</v>
      </c>
      <c r="N121" s="538">
        <v>0</v>
      </c>
    </row>
    <row r="122" spans="1:14" ht="15.75" hidden="1" customHeight="1" thickBot="1" x14ac:dyDescent="0.3">
      <c r="A122" s="540"/>
      <c r="B122" s="541"/>
      <c r="C122" s="535">
        <v>0</v>
      </c>
      <c r="D122" s="625">
        <v>0</v>
      </c>
      <c r="E122" s="715">
        <v>0</v>
      </c>
      <c r="F122" s="439">
        <f t="shared" si="6"/>
        <v>0</v>
      </c>
      <c r="G122" s="535">
        <v>0</v>
      </c>
      <c r="H122" s="535">
        <v>0</v>
      </c>
      <c r="I122" s="535">
        <v>0</v>
      </c>
      <c r="J122" s="535">
        <v>0</v>
      </c>
      <c r="K122" s="535">
        <v>0</v>
      </c>
      <c r="L122" s="439">
        <f t="shared" si="7"/>
        <v>0</v>
      </c>
      <c r="M122" s="439">
        <f t="shared" si="8"/>
        <v>0</v>
      </c>
      <c r="N122" s="538">
        <v>0</v>
      </c>
    </row>
    <row r="123" spans="1:14" ht="15.75" hidden="1" customHeight="1" thickBot="1" x14ac:dyDescent="0.3">
      <c r="A123" s="540"/>
      <c r="B123" s="541"/>
      <c r="C123" s="535">
        <v>0</v>
      </c>
      <c r="D123" s="625">
        <v>0</v>
      </c>
      <c r="E123" s="715">
        <v>0</v>
      </c>
      <c r="F123" s="439">
        <f t="shared" si="6"/>
        <v>0</v>
      </c>
      <c r="G123" s="535">
        <v>0</v>
      </c>
      <c r="H123" s="535">
        <v>0</v>
      </c>
      <c r="I123" s="535">
        <v>0</v>
      </c>
      <c r="J123" s="535">
        <v>0</v>
      </c>
      <c r="K123" s="535">
        <v>0</v>
      </c>
      <c r="L123" s="439">
        <f t="shared" si="7"/>
        <v>0</v>
      </c>
      <c r="M123" s="439">
        <f t="shared" si="8"/>
        <v>0</v>
      </c>
      <c r="N123" s="538">
        <v>0</v>
      </c>
    </row>
    <row r="124" spans="1:14" ht="15.75" hidden="1" customHeight="1" thickBot="1" x14ac:dyDescent="0.3">
      <c r="A124" s="540"/>
      <c r="B124" s="541"/>
      <c r="C124" s="535">
        <v>0</v>
      </c>
      <c r="D124" s="625">
        <v>0</v>
      </c>
      <c r="E124" s="715">
        <v>0</v>
      </c>
      <c r="F124" s="439">
        <f t="shared" si="6"/>
        <v>0</v>
      </c>
      <c r="G124" s="535">
        <v>0</v>
      </c>
      <c r="H124" s="535">
        <v>0</v>
      </c>
      <c r="I124" s="535">
        <v>0</v>
      </c>
      <c r="J124" s="535">
        <v>0</v>
      </c>
      <c r="K124" s="535">
        <v>0</v>
      </c>
      <c r="L124" s="439">
        <f t="shared" si="7"/>
        <v>0</v>
      </c>
      <c r="M124" s="439">
        <f t="shared" si="8"/>
        <v>0</v>
      </c>
      <c r="N124" s="538">
        <v>0</v>
      </c>
    </row>
    <row r="125" spans="1:14" ht="15.75" hidden="1" customHeight="1" thickBot="1" x14ac:dyDescent="0.3">
      <c r="A125" s="540"/>
      <c r="B125" s="541"/>
      <c r="C125" s="535">
        <v>0</v>
      </c>
      <c r="D125" s="625">
        <v>0</v>
      </c>
      <c r="E125" s="715">
        <v>0</v>
      </c>
      <c r="F125" s="439">
        <f t="shared" si="6"/>
        <v>0</v>
      </c>
      <c r="G125" s="535">
        <v>0</v>
      </c>
      <c r="H125" s="535">
        <v>0</v>
      </c>
      <c r="I125" s="535">
        <v>0</v>
      </c>
      <c r="J125" s="535">
        <v>0</v>
      </c>
      <c r="K125" s="535">
        <v>0</v>
      </c>
      <c r="L125" s="439">
        <f t="shared" si="7"/>
        <v>0</v>
      </c>
      <c r="M125" s="439">
        <f t="shared" si="8"/>
        <v>0</v>
      </c>
      <c r="N125" s="538">
        <v>0</v>
      </c>
    </row>
    <row r="126" spans="1:14" ht="15.75" hidden="1" customHeight="1" thickBot="1" x14ac:dyDescent="0.3">
      <c r="A126" s="540"/>
      <c r="B126" s="541"/>
      <c r="C126" s="535">
        <v>0</v>
      </c>
      <c r="D126" s="625">
        <v>0</v>
      </c>
      <c r="E126" s="715">
        <v>0</v>
      </c>
      <c r="F126" s="439">
        <f t="shared" si="6"/>
        <v>0</v>
      </c>
      <c r="G126" s="535">
        <v>0</v>
      </c>
      <c r="H126" s="535">
        <v>0</v>
      </c>
      <c r="I126" s="535">
        <v>0</v>
      </c>
      <c r="J126" s="535">
        <v>0</v>
      </c>
      <c r="K126" s="535">
        <v>0</v>
      </c>
      <c r="L126" s="439">
        <f t="shared" si="7"/>
        <v>0</v>
      </c>
      <c r="M126" s="439">
        <f t="shared" si="8"/>
        <v>0</v>
      </c>
      <c r="N126" s="538">
        <v>0</v>
      </c>
    </row>
    <row r="127" spans="1:14" ht="15.75" hidden="1" customHeight="1" thickBot="1" x14ac:dyDescent="0.3">
      <c r="A127" s="540"/>
      <c r="B127" s="541"/>
      <c r="C127" s="535">
        <v>0</v>
      </c>
      <c r="D127" s="625">
        <v>0</v>
      </c>
      <c r="E127" s="715">
        <v>0</v>
      </c>
      <c r="F127" s="439">
        <f t="shared" si="6"/>
        <v>0</v>
      </c>
      <c r="G127" s="535">
        <v>0</v>
      </c>
      <c r="H127" s="535">
        <v>0</v>
      </c>
      <c r="I127" s="535">
        <v>0</v>
      </c>
      <c r="J127" s="535">
        <v>0</v>
      </c>
      <c r="K127" s="535">
        <v>0</v>
      </c>
      <c r="L127" s="439">
        <f t="shared" si="7"/>
        <v>0</v>
      </c>
      <c r="M127" s="439">
        <f t="shared" si="8"/>
        <v>0</v>
      </c>
      <c r="N127" s="538">
        <v>0</v>
      </c>
    </row>
    <row r="128" spans="1:14" ht="15.75" hidden="1" customHeight="1" thickBot="1" x14ac:dyDescent="0.3">
      <c r="A128" s="540"/>
      <c r="B128" s="541"/>
      <c r="C128" s="535">
        <v>0</v>
      </c>
      <c r="D128" s="625">
        <v>0</v>
      </c>
      <c r="E128" s="715">
        <v>0</v>
      </c>
      <c r="F128" s="439">
        <f t="shared" si="6"/>
        <v>0</v>
      </c>
      <c r="G128" s="535">
        <v>0</v>
      </c>
      <c r="H128" s="535">
        <v>0</v>
      </c>
      <c r="I128" s="535">
        <v>0</v>
      </c>
      <c r="J128" s="535">
        <v>0</v>
      </c>
      <c r="K128" s="535">
        <v>0</v>
      </c>
      <c r="L128" s="439">
        <f t="shared" si="7"/>
        <v>0</v>
      </c>
      <c r="M128" s="439">
        <f t="shared" si="8"/>
        <v>0</v>
      </c>
      <c r="N128" s="538">
        <v>0</v>
      </c>
    </row>
    <row r="129" spans="1:14" ht="15.75" hidden="1" customHeight="1" thickBot="1" x14ac:dyDescent="0.3">
      <c r="A129" s="540"/>
      <c r="B129" s="541"/>
      <c r="C129" s="535">
        <v>0</v>
      </c>
      <c r="D129" s="625">
        <v>0</v>
      </c>
      <c r="E129" s="715">
        <v>0</v>
      </c>
      <c r="F129" s="439">
        <f t="shared" si="6"/>
        <v>0</v>
      </c>
      <c r="G129" s="535">
        <v>0</v>
      </c>
      <c r="H129" s="535">
        <v>0</v>
      </c>
      <c r="I129" s="535">
        <v>0</v>
      </c>
      <c r="J129" s="535">
        <v>0</v>
      </c>
      <c r="K129" s="535">
        <v>0</v>
      </c>
      <c r="L129" s="439">
        <f t="shared" si="7"/>
        <v>0</v>
      </c>
      <c r="M129" s="439">
        <f t="shared" si="8"/>
        <v>0</v>
      </c>
      <c r="N129" s="538">
        <v>0</v>
      </c>
    </row>
    <row r="130" spans="1:14" ht="15.75" hidden="1" customHeight="1" thickBot="1" x14ac:dyDescent="0.3">
      <c r="A130" s="540"/>
      <c r="B130" s="541"/>
      <c r="C130" s="535">
        <v>0</v>
      </c>
      <c r="D130" s="625">
        <v>0</v>
      </c>
      <c r="E130" s="715">
        <v>0</v>
      </c>
      <c r="F130" s="439">
        <f t="shared" si="6"/>
        <v>0</v>
      </c>
      <c r="G130" s="535">
        <v>0</v>
      </c>
      <c r="H130" s="535">
        <v>0</v>
      </c>
      <c r="I130" s="535">
        <v>0</v>
      </c>
      <c r="J130" s="535">
        <v>0</v>
      </c>
      <c r="K130" s="535">
        <v>0</v>
      </c>
      <c r="L130" s="439">
        <f t="shared" si="7"/>
        <v>0</v>
      </c>
      <c r="M130" s="439">
        <f t="shared" si="8"/>
        <v>0</v>
      </c>
      <c r="N130" s="538">
        <v>0</v>
      </c>
    </row>
    <row r="131" spans="1:14" ht="15.75" hidden="1" customHeight="1" thickBot="1" x14ac:dyDescent="0.3">
      <c r="A131" s="540"/>
      <c r="B131" s="541"/>
      <c r="C131" s="535">
        <v>0</v>
      </c>
      <c r="D131" s="625">
        <v>0</v>
      </c>
      <c r="E131" s="715">
        <v>0</v>
      </c>
      <c r="F131" s="439">
        <f t="shared" si="6"/>
        <v>0</v>
      </c>
      <c r="G131" s="535">
        <v>0</v>
      </c>
      <c r="H131" s="535">
        <v>0</v>
      </c>
      <c r="I131" s="535">
        <v>0</v>
      </c>
      <c r="J131" s="535">
        <v>0</v>
      </c>
      <c r="K131" s="535">
        <v>0</v>
      </c>
      <c r="L131" s="439">
        <f t="shared" si="7"/>
        <v>0</v>
      </c>
      <c r="M131" s="439">
        <f t="shared" si="8"/>
        <v>0</v>
      </c>
      <c r="N131" s="538">
        <v>0</v>
      </c>
    </row>
    <row r="132" spans="1:14" ht="15.75" hidden="1" customHeight="1" thickBot="1" x14ac:dyDescent="0.3">
      <c r="A132" s="540"/>
      <c r="B132" s="541"/>
      <c r="C132" s="535">
        <v>0</v>
      </c>
      <c r="D132" s="625">
        <v>0</v>
      </c>
      <c r="E132" s="715">
        <v>0</v>
      </c>
      <c r="F132" s="439">
        <f t="shared" si="6"/>
        <v>0</v>
      </c>
      <c r="G132" s="535">
        <v>0</v>
      </c>
      <c r="H132" s="535">
        <v>0</v>
      </c>
      <c r="I132" s="535">
        <v>0</v>
      </c>
      <c r="J132" s="535">
        <v>0</v>
      </c>
      <c r="K132" s="535">
        <v>0</v>
      </c>
      <c r="L132" s="439">
        <f t="shared" si="7"/>
        <v>0</v>
      </c>
      <c r="M132" s="439">
        <f t="shared" si="8"/>
        <v>0</v>
      </c>
      <c r="N132" s="538">
        <v>0</v>
      </c>
    </row>
    <row r="133" spans="1:14" ht="15.75" hidden="1" customHeight="1" thickBot="1" x14ac:dyDescent="0.3">
      <c r="A133" s="540"/>
      <c r="B133" s="541"/>
      <c r="C133" s="535">
        <v>0</v>
      </c>
      <c r="D133" s="625">
        <v>0</v>
      </c>
      <c r="E133" s="715">
        <v>0</v>
      </c>
      <c r="F133" s="439">
        <f t="shared" si="6"/>
        <v>0</v>
      </c>
      <c r="G133" s="535">
        <v>0</v>
      </c>
      <c r="H133" s="535">
        <v>0</v>
      </c>
      <c r="I133" s="535">
        <v>0</v>
      </c>
      <c r="J133" s="535">
        <v>0</v>
      </c>
      <c r="K133" s="535">
        <v>0</v>
      </c>
      <c r="L133" s="439">
        <f t="shared" si="7"/>
        <v>0</v>
      </c>
      <c r="M133" s="439">
        <f t="shared" si="8"/>
        <v>0</v>
      </c>
      <c r="N133" s="538">
        <v>0</v>
      </c>
    </row>
    <row r="134" spans="1:14" ht="15.75" hidden="1" customHeight="1" thickBot="1" x14ac:dyDescent="0.3">
      <c r="A134" s="540"/>
      <c r="B134" s="541"/>
      <c r="C134" s="535">
        <v>0</v>
      </c>
      <c r="D134" s="625">
        <v>0</v>
      </c>
      <c r="E134" s="715">
        <v>0</v>
      </c>
      <c r="F134" s="439">
        <f t="shared" si="6"/>
        <v>0</v>
      </c>
      <c r="G134" s="535">
        <v>0</v>
      </c>
      <c r="H134" s="535">
        <v>0</v>
      </c>
      <c r="I134" s="535">
        <v>0</v>
      </c>
      <c r="J134" s="535">
        <v>0</v>
      </c>
      <c r="K134" s="535">
        <v>0</v>
      </c>
      <c r="L134" s="439">
        <f t="shared" si="7"/>
        <v>0</v>
      </c>
      <c r="M134" s="439">
        <f t="shared" si="8"/>
        <v>0</v>
      </c>
      <c r="N134" s="538">
        <v>0</v>
      </c>
    </row>
    <row r="135" spans="1:14" ht="15.75" hidden="1" customHeight="1" thickBot="1" x14ac:dyDescent="0.3">
      <c r="A135" s="540"/>
      <c r="B135" s="541"/>
      <c r="C135" s="535">
        <v>0</v>
      </c>
      <c r="D135" s="625">
        <v>0</v>
      </c>
      <c r="E135" s="715">
        <v>0</v>
      </c>
      <c r="F135" s="439">
        <f t="shared" si="6"/>
        <v>0</v>
      </c>
      <c r="G135" s="535">
        <v>0</v>
      </c>
      <c r="H135" s="535">
        <v>0</v>
      </c>
      <c r="I135" s="535">
        <v>0</v>
      </c>
      <c r="J135" s="535">
        <v>0</v>
      </c>
      <c r="K135" s="535">
        <v>0</v>
      </c>
      <c r="L135" s="439">
        <f t="shared" si="7"/>
        <v>0</v>
      </c>
      <c r="M135" s="439">
        <f t="shared" si="8"/>
        <v>0</v>
      </c>
      <c r="N135" s="538">
        <v>0</v>
      </c>
    </row>
    <row r="136" spans="1:14" ht="15.75" hidden="1" customHeight="1" thickBot="1" x14ac:dyDescent="0.3">
      <c r="A136" s="540"/>
      <c r="B136" s="541"/>
      <c r="C136" s="535">
        <v>0</v>
      </c>
      <c r="D136" s="625">
        <v>0</v>
      </c>
      <c r="E136" s="715">
        <v>0</v>
      </c>
      <c r="F136" s="439">
        <f t="shared" si="6"/>
        <v>0</v>
      </c>
      <c r="G136" s="535">
        <v>0</v>
      </c>
      <c r="H136" s="535">
        <v>0</v>
      </c>
      <c r="I136" s="535">
        <v>0</v>
      </c>
      <c r="J136" s="535">
        <v>0</v>
      </c>
      <c r="K136" s="535">
        <v>0</v>
      </c>
      <c r="L136" s="439">
        <f t="shared" si="7"/>
        <v>0</v>
      </c>
      <c r="M136" s="439">
        <f t="shared" si="8"/>
        <v>0</v>
      </c>
      <c r="N136" s="538">
        <v>0</v>
      </c>
    </row>
    <row r="137" spans="1:14" ht="15.75" hidden="1" customHeight="1" thickBot="1" x14ac:dyDescent="0.3">
      <c r="A137" s="540"/>
      <c r="B137" s="541"/>
      <c r="C137" s="535">
        <v>0</v>
      </c>
      <c r="D137" s="625">
        <v>0</v>
      </c>
      <c r="E137" s="715">
        <v>0</v>
      </c>
      <c r="F137" s="439">
        <f t="shared" si="6"/>
        <v>0</v>
      </c>
      <c r="G137" s="535">
        <v>0</v>
      </c>
      <c r="H137" s="535">
        <v>0</v>
      </c>
      <c r="I137" s="535">
        <v>0</v>
      </c>
      <c r="J137" s="535">
        <v>0</v>
      </c>
      <c r="K137" s="535">
        <v>0</v>
      </c>
      <c r="L137" s="439">
        <f t="shared" si="7"/>
        <v>0</v>
      </c>
      <c r="M137" s="439">
        <f t="shared" si="8"/>
        <v>0</v>
      </c>
      <c r="N137" s="538">
        <v>0</v>
      </c>
    </row>
    <row r="138" spans="1:14" ht="15.75" hidden="1" customHeight="1" thickBot="1" x14ac:dyDescent="0.3">
      <c r="A138" s="540"/>
      <c r="B138" s="541"/>
      <c r="C138" s="535">
        <v>0</v>
      </c>
      <c r="D138" s="625">
        <v>0</v>
      </c>
      <c r="E138" s="715">
        <v>0</v>
      </c>
      <c r="F138" s="439">
        <f t="shared" si="6"/>
        <v>0</v>
      </c>
      <c r="G138" s="535">
        <v>0</v>
      </c>
      <c r="H138" s="535">
        <v>0</v>
      </c>
      <c r="I138" s="535">
        <v>0</v>
      </c>
      <c r="J138" s="535">
        <v>0</v>
      </c>
      <c r="K138" s="535">
        <v>0</v>
      </c>
      <c r="L138" s="439">
        <f t="shared" si="7"/>
        <v>0</v>
      </c>
      <c r="M138" s="439">
        <f t="shared" si="8"/>
        <v>0</v>
      </c>
      <c r="N138" s="538">
        <v>0</v>
      </c>
    </row>
    <row r="139" spans="1:14" ht="15.75" hidden="1" customHeight="1" thickBot="1" x14ac:dyDescent="0.3">
      <c r="A139" s="540"/>
      <c r="B139" s="541"/>
      <c r="C139" s="535">
        <v>0</v>
      </c>
      <c r="D139" s="625">
        <v>0</v>
      </c>
      <c r="E139" s="715">
        <v>0</v>
      </c>
      <c r="F139" s="439">
        <f t="shared" si="6"/>
        <v>0</v>
      </c>
      <c r="G139" s="535">
        <v>0</v>
      </c>
      <c r="H139" s="535">
        <v>0</v>
      </c>
      <c r="I139" s="535">
        <v>0</v>
      </c>
      <c r="J139" s="535">
        <v>0</v>
      </c>
      <c r="K139" s="535">
        <v>0</v>
      </c>
      <c r="L139" s="439">
        <f t="shared" si="7"/>
        <v>0</v>
      </c>
      <c r="M139" s="439">
        <f t="shared" si="8"/>
        <v>0</v>
      </c>
      <c r="N139" s="538">
        <v>0</v>
      </c>
    </row>
    <row r="140" spans="1:14" ht="15.75" hidden="1" customHeight="1" thickBot="1" x14ac:dyDescent="0.3">
      <c r="A140" s="540"/>
      <c r="B140" s="541"/>
      <c r="C140" s="535">
        <v>0</v>
      </c>
      <c r="D140" s="625">
        <v>0</v>
      </c>
      <c r="E140" s="715">
        <v>0</v>
      </c>
      <c r="F140" s="439">
        <f t="shared" si="6"/>
        <v>0</v>
      </c>
      <c r="G140" s="535">
        <v>0</v>
      </c>
      <c r="H140" s="535">
        <v>0</v>
      </c>
      <c r="I140" s="535">
        <v>0</v>
      </c>
      <c r="J140" s="535">
        <v>0</v>
      </c>
      <c r="K140" s="535">
        <v>0</v>
      </c>
      <c r="L140" s="439">
        <f t="shared" si="7"/>
        <v>0</v>
      </c>
      <c r="M140" s="439">
        <f t="shared" si="8"/>
        <v>0</v>
      </c>
      <c r="N140" s="538">
        <v>0</v>
      </c>
    </row>
    <row r="141" spans="1:14" ht="15.75" hidden="1" customHeight="1" thickBot="1" x14ac:dyDescent="0.3">
      <c r="A141" s="540"/>
      <c r="B141" s="541"/>
      <c r="C141" s="535">
        <v>0</v>
      </c>
      <c r="D141" s="625">
        <v>0</v>
      </c>
      <c r="E141" s="715">
        <v>0</v>
      </c>
      <c r="F141" s="439">
        <f t="shared" si="6"/>
        <v>0</v>
      </c>
      <c r="G141" s="535">
        <v>0</v>
      </c>
      <c r="H141" s="535">
        <v>0</v>
      </c>
      <c r="I141" s="535">
        <v>0</v>
      </c>
      <c r="J141" s="535">
        <v>0</v>
      </c>
      <c r="K141" s="535">
        <v>0</v>
      </c>
      <c r="L141" s="439">
        <f t="shared" si="7"/>
        <v>0</v>
      </c>
      <c r="M141" s="439">
        <f t="shared" si="8"/>
        <v>0</v>
      </c>
      <c r="N141" s="538">
        <v>0</v>
      </c>
    </row>
    <row r="142" spans="1:14" ht="15.75" hidden="1" customHeight="1" thickBot="1" x14ac:dyDescent="0.3">
      <c r="A142" s="540"/>
      <c r="B142" s="541"/>
      <c r="C142" s="535">
        <v>0</v>
      </c>
      <c r="D142" s="625">
        <v>0</v>
      </c>
      <c r="E142" s="715">
        <v>0</v>
      </c>
      <c r="F142" s="439">
        <f t="shared" si="6"/>
        <v>0</v>
      </c>
      <c r="G142" s="535">
        <v>0</v>
      </c>
      <c r="H142" s="535">
        <v>0</v>
      </c>
      <c r="I142" s="535">
        <v>0</v>
      </c>
      <c r="J142" s="535">
        <v>0</v>
      </c>
      <c r="K142" s="535">
        <v>0</v>
      </c>
      <c r="L142" s="439">
        <f t="shared" si="7"/>
        <v>0</v>
      </c>
      <c r="M142" s="439">
        <f t="shared" si="8"/>
        <v>0</v>
      </c>
      <c r="N142" s="538">
        <v>0</v>
      </c>
    </row>
    <row r="143" spans="1:14" ht="15.75" hidden="1" customHeight="1" thickBot="1" x14ac:dyDescent="0.3">
      <c r="A143" s="540"/>
      <c r="B143" s="541"/>
      <c r="C143" s="535">
        <v>0</v>
      </c>
      <c r="D143" s="625">
        <v>0</v>
      </c>
      <c r="E143" s="715">
        <v>0</v>
      </c>
      <c r="F143" s="439">
        <f t="shared" si="6"/>
        <v>0</v>
      </c>
      <c r="G143" s="535">
        <v>0</v>
      </c>
      <c r="H143" s="535">
        <v>0</v>
      </c>
      <c r="I143" s="535">
        <v>0</v>
      </c>
      <c r="J143" s="535">
        <v>0</v>
      </c>
      <c r="K143" s="535">
        <v>0</v>
      </c>
      <c r="L143" s="439">
        <f t="shared" si="7"/>
        <v>0</v>
      </c>
      <c r="M143" s="439">
        <f t="shared" si="8"/>
        <v>0</v>
      </c>
      <c r="N143" s="538">
        <v>0</v>
      </c>
    </row>
    <row r="144" spans="1:14" ht="15.75" hidden="1" customHeight="1" thickBot="1" x14ac:dyDescent="0.3">
      <c r="A144" s="540"/>
      <c r="B144" s="541"/>
      <c r="C144" s="535">
        <v>0</v>
      </c>
      <c r="D144" s="625">
        <v>0</v>
      </c>
      <c r="E144" s="715">
        <v>0</v>
      </c>
      <c r="F144" s="439">
        <f t="shared" si="6"/>
        <v>0</v>
      </c>
      <c r="G144" s="535">
        <v>0</v>
      </c>
      <c r="H144" s="535">
        <v>0</v>
      </c>
      <c r="I144" s="535">
        <v>0</v>
      </c>
      <c r="J144" s="535">
        <v>0</v>
      </c>
      <c r="K144" s="535">
        <v>0</v>
      </c>
      <c r="L144" s="439">
        <f t="shared" si="7"/>
        <v>0</v>
      </c>
      <c r="M144" s="439">
        <f t="shared" si="8"/>
        <v>0</v>
      </c>
      <c r="N144" s="538">
        <v>0</v>
      </c>
    </row>
    <row r="145" spans="1:15" ht="15.75" hidden="1" customHeight="1" thickBot="1" x14ac:dyDescent="0.3">
      <c r="A145" s="540"/>
      <c r="B145" s="541"/>
      <c r="C145" s="535">
        <v>0</v>
      </c>
      <c r="D145" s="625">
        <v>0</v>
      </c>
      <c r="E145" s="715">
        <v>0</v>
      </c>
      <c r="F145" s="439">
        <f t="shared" si="6"/>
        <v>0</v>
      </c>
      <c r="G145" s="535">
        <v>0</v>
      </c>
      <c r="H145" s="535">
        <v>0</v>
      </c>
      <c r="I145" s="535">
        <v>0</v>
      </c>
      <c r="J145" s="535">
        <v>0</v>
      </c>
      <c r="K145" s="535">
        <v>0</v>
      </c>
      <c r="L145" s="439">
        <f t="shared" si="7"/>
        <v>0</v>
      </c>
      <c r="M145" s="439">
        <f t="shared" si="8"/>
        <v>0</v>
      </c>
      <c r="N145" s="538">
        <v>0</v>
      </c>
    </row>
    <row r="146" spans="1:15" ht="15.75" hidden="1" customHeight="1" thickBot="1" x14ac:dyDescent="0.3">
      <c r="A146" s="540"/>
      <c r="B146" s="541"/>
      <c r="C146" s="535">
        <v>0</v>
      </c>
      <c r="D146" s="625">
        <v>0</v>
      </c>
      <c r="E146" s="715">
        <v>0</v>
      </c>
      <c r="F146" s="439">
        <f t="shared" si="6"/>
        <v>0</v>
      </c>
      <c r="G146" s="535">
        <v>0</v>
      </c>
      <c r="H146" s="535">
        <v>0</v>
      </c>
      <c r="I146" s="535">
        <v>0</v>
      </c>
      <c r="J146" s="535">
        <v>0</v>
      </c>
      <c r="K146" s="535">
        <v>0</v>
      </c>
      <c r="L146" s="439">
        <f t="shared" si="7"/>
        <v>0</v>
      </c>
      <c r="M146" s="439">
        <f t="shared" si="8"/>
        <v>0</v>
      </c>
      <c r="N146" s="538">
        <v>0</v>
      </c>
    </row>
    <row r="147" spans="1:15" ht="15.75" hidden="1" customHeight="1" thickBot="1" x14ac:dyDescent="0.3">
      <c r="A147" s="540"/>
      <c r="B147" s="541"/>
      <c r="C147" s="535">
        <v>0</v>
      </c>
      <c r="D147" s="625">
        <v>0</v>
      </c>
      <c r="E147" s="715">
        <v>0</v>
      </c>
      <c r="F147" s="439">
        <f t="shared" si="6"/>
        <v>0</v>
      </c>
      <c r="G147" s="535">
        <v>0</v>
      </c>
      <c r="H147" s="535">
        <v>0</v>
      </c>
      <c r="I147" s="535">
        <v>0</v>
      </c>
      <c r="J147" s="535">
        <v>0</v>
      </c>
      <c r="K147" s="535">
        <v>0</v>
      </c>
      <c r="L147" s="439">
        <f t="shared" si="7"/>
        <v>0</v>
      </c>
      <c r="M147" s="439">
        <f t="shared" si="8"/>
        <v>0</v>
      </c>
      <c r="N147" s="538">
        <v>0</v>
      </c>
    </row>
    <row r="148" spans="1:15" ht="15.75" hidden="1" customHeight="1" thickBot="1" x14ac:dyDescent="0.3">
      <c r="A148" s="540"/>
      <c r="B148" s="541"/>
      <c r="C148" s="535">
        <v>0</v>
      </c>
      <c r="D148" s="625">
        <v>0</v>
      </c>
      <c r="E148" s="715">
        <v>0</v>
      </c>
      <c r="F148" s="439">
        <f t="shared" si="6"/>
        <v>0</v>
      </c>
      <c r="G148" s="535">
        <v>0</v>
      </c>
      <c r="H148" s="535">
        <v>0</v>
      </c>
      <c r="I148" s="535">
        <v>0</v>
      </c>
      <c r="J148" s="535">
        <v>0</v>
      </c>
      <c r="K148" s="535">
        <v>0</v>
      </c>
      <c r="L148" s="439">
        <f t="shared" si="7"/>
        <v>0</v>
      </c>
      <c r="M148" s="439">
        <f t="shared" si="8"/>
        <v>0</v>
      </c>
      <c r="N148" s="538">
        <v>0</v>
      </c>
    </row>
    <row r="149" spans="1:15" ht="15.75" hidden="1" customHeight="1" thickBot="1" x14ac:dyDescent="0.3">
      <c r="A149" s="540"/>
      <c r="B149" s="541"/>
      <c r="C149" s="535">
        <v>0</v>
      </c>
      <c r="D149" s="625">
        <v>0</v>
      </c>
      <c r="E149" s="715">
        <v>0</v>
      </c>
      <c r="F149" s="439">
        <f t="shared" si="6"/>
        <v>0</v>
      </c>
      <c r="G149" s="535">
        <v>0</v>
      </c>
      <c r="H149" s="535">
        <v>0</v>
      </c>
      <c r="I149" s="535">
        <v>0</v>
      </c>
      <c r="J149" s="535">
        <v>0</v>
      </c>
      <c r="K149" s="535">
        <v>0</v>
      </c>
      <c r="L149" s="439">
        <f t="shared" si="7"/>
        <v>0</v>
      </c>
      <c r="M149" s="439">
        <f t="shared" si="8"/>
        <v>0</v>
      </c>
      <c r="N149" s="538">
        <v>0</v>
      </c>
    </row>
    <row r="150" spans="1:15" ht="15.75" hidden="1" customHeight="1" thickBot="1" x14ac:dyDescent="0.3">
      <c r="A150" s="540"/>
      <c r="B150" s="541"/>
      <c r="C150" s="535">
        <v>0</v>
      </c>
      <c r="D150" s="625">
        <v>0</v>
      </c>
      <c r="E150" s="715">
        <v>0</v>
      </c>
      <c r="F150" s="439">
        <f t="shared" si="6"/>
        <v>0</v>
      </c>
      <c r="G150" s="535">
        <v>0</v>
      </c>
      <c r="H150" s="535">
        <v>0</v>
      </c>
      <c r="I150" s="535">
        <v>0</v>
      </c>
      <c r="J150" s="535">
        <v>0</v>
      </c>
      <c r="K150" s="535">
        <v>0</v>
      </c>
      <c r="L150" s="439">
        <f t="shared" si="7"/>
        <v>0</v>
      </c>
      <c r="M150" s="439">
        <f t="shared" si="8"/>
        <v>0</v>
      </c>
      <c r="N150" s="538">
        <v>0</v>
      </c>
    </row>
    <row r="151" spans="1:15" ht="15.75" hidden="1" customHeight="1" thickBot="1" x14ac:dyDescent="0.3">
      <c r="A151" s="540"/>
      <c r="B151" s="541"/>
      <c r="C151" s="535">
        <v>0</v>
      </c>
      <c r="D151" s="625">
        <v>0</v>
      </c>
      <c r="E151" s="715">
        <v>0</v>
      </c>
      <c r="F151" s="439">
        <f t="shared" si="6"/>
        <v>0</v>
      </c>
      <c r="G151" s="535">
        <v>0</v>
      </c>
      <c r="H151" s="535">
        <v>0</v>
      </c>
      <c r="I151" s="535">
        <v>0</v>
      </c>
      <c r="J151" s="535">
        <v>0</v>
      </c>
      <c r="K151" s="535">
        <v>0</v>
      </c>
      <c r="L151" s="439">
        <f t="shared" si="7"/>
        <v>0</v>
      </c>
      <c r="M151" s="439">
        <f t="shared" si="8"/>
        <v>0</v>
      </c>
      <c r="N151" s="538">
        <v>0</v>
      </c>
    </row>
    <row r="152" spans="1:15" ht="15.75" hidden="1" customHeight="1" thickBot="1" x14ac:dyDescent="0.3">
      <c r="A152" s="540"/>
      <c r="B152" s="541"/>
      <c r="C152" s="535">
        <v>0</v>
      </c>
      <c r="D152" s="625">
        <v>0</v>
      </c>
      <c r="E152" s="715">
        <v>0</v>
      </c>
      <c r="F152" s="439">
        <f t="shared" si="6"/>
        <v>0</v>
      </c>
      <c r="G152" s="535">
        <v>0</v>
      </c>
      <c r="H152" s="535">
        <v>0</v>
      </c>
      <c r="I152" s="535">
        <v>0</v>
      </c>
      <c r="J152" s="535">
        <v>0</v>
      </c>
      <c r="K152" s="535">
        <v>0</v>
      </c>
      <c r="L152" s="439">
        <f t="shared" si="7"/>
        <v>0</v>
      </c>
      <c r="M152" s="439">
        <f t="shared" si="8"/>
        <v>0</v>
      </c>
      <c r="N152" s="538">
        <v>0</v>
      </c>
    </row>
    <row r="153" spans="1:15" ht="15.75" hidden="1" customHeight="1" thickBot="1" x14ac:dyDescent="0.3">
      <c r="A153" s="540"/>
      <c r="B153" s="541"/>
      <c r="C153" s="535">
        <v>0</v>
      </c>
      <c r="D153" s="625">
        <v>0</v>
      </c>
      <c r="E153" s="715">
        <v>0</v>
      </c>
      <c r="F153" s="439">
        <f t="shared" ref="F153:F156" si="9">C153*D153*E153</f>
        <v>0</v>
      </c>
      <c r="G153" s="535">
        <v>0</v>
      </c>
      <c r="H153" s="535">
        <v>0</v>
      </c>
      <c r="I153" s="535">
        <v>0</v>
      </c>
      <c r="J153" s="535">
        <v>0</v>
      </c>
      <c r="K153" s="535">
        <v>0</v>
      </c>
      <c r="L153" s="439">
        <f t="shared" ref="L153:L156" si="10">SUM(G153:K153)</f>
        <v>0</v>
      </c>
      <c r="M153" s="439">
        <f t="shared" ref="M153:M156" si="11">F153+L153</f>
        <v>0</v>
      </c>
      <c r="N153" s="538">
        <v>0</v>
      </c>
    </row>
    <row r="154" spans="1:15" ht="15.75" hidden="1" customHeight="1" thickBot="1" x14ac:dyDescent="0.3">
      <c r="A154" s="540"/>
      <c r="B154" s="541"/>
      <c r="C154" s="535">
        <v>0</v>
      </c>
      <c r="D154" s="625">
        <v>0</v>
      </c>
      <c r="E154" s="715">
        <v>0</v>
      </c>
      <c r="F154" s="439">
        <f t="shared" si="9"/>
        <v>0</v>
      </c>
      <c r="G154" s="535">
        <v>0</v>
      </c>
      <c r="H154" s="535">
        <v>0</v>
      </c>
      <c r="I154" s="535">
        <v>0</v>
      </c>
      <c r="J154" s="535">
        <v>0</v>
      </c>
      <c r="K154" s="535">
        <v>0</v>
      </c>
      <c r="L154" s="439">
        <f t="shared" si="10"/>
        <v>0</v>
      </c>
      <c r="M154" s="439">
        <f t="shared" si="11"/>
        <v>0</v>
      </c>
      <c r="N154" s="538">
        <v>0</v>
      </c>
    </row>
    <row r="155" spans="1:15" ht="15.75" hidden="1" customHeight="1" thickBot="1" x14ac:dyDescent="0.3">
      <c r="A155" s="540"/>
      <c r="B155" s="541"/>
      <c r="C155" s="535">
        <v>0</v>
      </c>
      <c r="D155" s="625">
        <v>0</v>
      </c>
      <c r="E155" s="715">
        <v>0</v>
      </c>
      <c r="F155" s="439">
        <f t="shared" si="9"/>
        <v>0</v>
      </c>
      <c r="G155" s="535">
        <v>0</v>
      </c>
      <c r="H155" s="535">
        <v>0</v>
      </c>
      <c r="I155" s="535">
        <v>0</v>
      </c>
      <c r="J155" s="535">
        <v>0</v>
      </c>
      <c r="K155" s="535">
        <v>0</v>
      </c>
      <c r="L155" s="439">
        <f t="shared" si="10"/>
        <v>0</v>
      </c>
      <c r="M155" s="439">
        <f t="shared" si="11"/>
        <v>0</v>
      </c>
      <c r="N155" s="538">
        <v>0</v>
      </c>
    </row>
    <row r="156" spans="1:15" ht="15.75" hidden="1" customHeight="1" thickBot="1" x14ac:dyDescent="0.3">
      <c r="A156" s="540"/>
      <c r="B156" s="541"/>
      <c r="C156" s="535">
        <v>0</v>
      </c>
      <c r="D156" s="625">
        <v>0</v>
      </c>
      <c r="E156" s="715">
        <v>0</v>
      </c>
      <c r="F156" s="439">
        <f t="shared" si="9"/>
        <v>0</v>
      </c>
      <c r="G156" s="535">
        <v>0</v>
      </c>
      <c r="H156" s="535">
        <v>0</v>
      </c>
      <c r="I156" s="535">
        <v>0</v>
      </c>
      <c r="J156" s="535">
        <v>0</v>
      </c>
      <c r="K156" s="535">
        <v>0</v>
      </c>
      <c r="L156" s="439">
        <f t="shared" si="10"/>
        <v>0</v>
      </c>
      <c r="M156" s="439">
        <f t="shared" si="11"/>
        <v>0</v>
      </c>
      <c r="N156" s="538">
        <v>0</v>
      </c>
    </row>
    <row r="157" spans="1:15" ht="15.75" hidden="1" customHeight="1" thickBot="1" x14ac:dyDescent="0.3">
      <c r="A157" s="542"/>
      <c r="B157" s="543"/>
      <c r="C157" s="535">
        <v>0</v>
      </c>
      <c r="D157" s="625">
        <v>0</v>
      </c>
      <c r="E157" s="715">
        <v>0</v>
      </c>
      <c r="F157" s="440">
        <f t="shared" ref="F157" si="12">C157*D157*E157</f>
        <v>0</v>
      </c>
      <c r="G157" s="535">
        <v>0</v>
      </c>
      <c r="H157" s="535">
        <v>0</v>
      </c>
      <c r="I157" s="535">
        <v>0</v>
      </c>
      <c r="J157" s="535">
        <v>0</v>
      </c>
      <c r="K157" s="535">
        <v>0</v>
      </c>
      <c r="L157" s="440">
        <f t="shared" ref="L157" si="13">SUM(G157:K157)</f>
        <v>0</v>
      </c>
      <c r="M157" s="440">
        <f t="shared" ref="M157" si="14">F157+L157</f>
        <v>0</v>
      </c>
      <c r="N157" s="539">
        <v>0</v>
      </c>
    </row>
    <row r="158" spans="1:15" s="359" customFormat="1" ht="15.75" customHeight="1" x14ac:dyDescent="0.25">
      <c r="A158" s="999" t="s">
        <v>216</v>
      </c>
      <c r="B158" s="1000"/>
      <c r="C158" s="356"/>
      <c r="D158" s="360">
        <f>SUM(D7:D157)</f>
        <v>396</v>
      </c>
      <c r="E158" s="357"/>
      <c r="F158" s="563">
        <f t="shared" ref="F158:N158" si="15">SUM(F7:F157)</f>
        <v>1231879.1224999998</v>
      </c>
      <c r="G158" s="441">
        <f t="shared" si="15"/>
        <v>181795.17120659986</v>
      </c>
      <c r="H158" s="441">
        <f t="shared" si="15"/>
        <v>0</v>
      </c>
      <c r="I158" s="441">
        <f t="shared" si="15"/>
        <v>41062.637416666672</v>
      </c>
      <c r="J158" s="441">
        <f t="shared" si="15"/>
        <v>36321.1875</v>
      </c>
      <c r="K158" s="441">
        <f t="shared" si="15"/>
        <v>79360.037009108346</v>
      </c>
      <c r="L158" s="441">
        <f t="shared" si="15"/>
        <v>338539.03313237475</v>
      </c>
      <c r="M158" s="441">
        <f t="shared" si="15"/>
        <v>1570418.1556323748</v>
      </c>
      <c r="N158" s="361">
        <f t="shared" si="15"/>
        <v>2238.166666666667</v>
      </c>
      <c r="O158" s="358"/>
    </row>
    <row r="159" spans="1:15" ht="15.75" customHeight="1" x14ac:dyDescent="0.35">
      <c r="A159" s="1005" t="s">
        <v>217</v>
      </c>
      <c r="B159" s="1006"/>
      <c r="C159" s="1006"/>
      <c r="D159" s="1003" t="s">
        <v>218</v>
      </c>
      <c r="E159" s="1003"/>
      <c r="F159" s="564">
        <f>F158-(F160+F161+F162)</f>
        <v>1225755.5983057283</v>
      </c>
      <c r="G159" s="124"/>
      <c r="H159" s="990" t="s">
        <v>219</v>
      </c>
      <c r="I159" s="991"/>
      <c r="J159" s="991"/>
      <c r="K159" s="992"/>
      <c r="L159" s="442">
        <f>L158-(L160+L161+L162)</f>
        <v>336856.19597552426</v>
      </c>
      <c r="M159" s="124"/>
      <c r="N159" s="145"/>
      <c r="O159" s="118"/>
    </row>
    <row r="160" spans="1:15" ht="15.75" customHeight="1" x14ac:dyDescent="0.25">
      <c r="A160" s="1007"/>
      <c r="B160" s="1008"/>
      <c r="C160" s="1008"/>
      <c r="D160" s="1001" t="s">
        <v>17</v>
      </c>
      <c r="E160" s="1001"/>
      <c r="F160" s="149">
        <f>F158*N3</f>
        <v>0</v>
      </c>
      <c r="G160" s="147"/>
      <c r="H160" s="993"/>
      <c r="I160" s="994"/>
      <c r="J160" s="994"/>
      <c r="K160" s="995"/>
      <c r="L160" s="443">
        <f>L158*N3</f>
        <v>0</v>
      </c>
      <c r="M160" s="353"/>
      <c r="N160" s="148"/>
    </row>
    <row r="161" spans="1:14" ht="15.95" customHeight="1" x14ac:dyDescent="0.2">
      <c r="A161" s="1007"/>
      <c r="B161" s="1008"/>
      <c r="C161" s="1008"/>
      <c r="D161" s="1004" t="s">
        <v>70</v>
      </c>
      <c r="E161" s="1004"/>
      <c r="F161" s="151">
        <f>F158*N4</f>
        <v>6123.5241942715811</v>
      </c>
      <c r="G161" s="147"/>
      <c r="H161" s="993"/>
      <c r="I161" s="994"/>
      <c r="J161" s="994"/>
      <c r="K161" s="995"/>
      <c r="L161" s="444">
        <f>L158*N4</f>
        <v>1682.8371568505136</v>
      </c>
      <c r="M161" s="353"/>
      <c r="N161" s="148"/>
    </row>
    <row r="162" spans="1:14" ht="15.75" customHeight="1" thickBot="1" x14ac:dyDescent="0.3">
      <c r="A162" s="1009"/>
      <c r="B162" s="1010"/>
      <c r="C162" s="1010"/>
      <c r="D162" s="1002" t="s">
        <v>220</v>
      </c>
      <c r="E162" s="1002"/>
      <c r="F162" s="150">
        <f>F158*N5</f>
        <v>0</v>
      </c>
      <c r="G162" s="138"/>
      <c r="H162" s="996"/>
      <c r="I162" s="997"/>
      <c r="J162" s="997"/>
      <c r="K162" s="998"/>
      <c r="L162" s="445">
        <f>L158*N5</f>
        <v>0</v>
      </c>
      <c r="M162" s="354"/>
      <c r="N162" s="139"/>
    </row>
  </sheetData>
  <sheetProtection algorithmName="SHA-512" hashValue="rDi6jWO9eiw268Uc0e2L+eVj8KtWRrPs+/ThRjxyd1Qs2fv9zosbXwpJEOiecC2vYXKTlYkyn0QpAnjVRgEbLA==" saltValue="W7IQwtAmOQ2vqI5uRyHt3g==" spinCount="100000" sheet="1" formatColumns="0" formatRows="0" insertColumns="0" insertRows="0" deleteColumns="0" deleteRows="0" sort="0" autoFilter="0"/>
  <mergeCells count="16">
    <mergeCell ref="C5:F5"/>
    <mergeCell ref="G5:L5"/>
    <mergeCell ref="J3:L4"/>
    <mergeCell ref="A1:N1"/>
    <mergeCell ref="B3:F3"/>
    <mergeCell ref="G3:I3"/>
    <mergeCell ref="B4:F4"/>
    <mergeCell ref="G4:I4"/>
    <mergeCell ref="A2:N2"/>
    <mergeCell ref="H159:K162"/>
    <mergeCell ref="A158:B158"/>
    <mergeCell ref="D160:E160"/>
    <mergeCell ref="D162:E162"/>
    <mergeCell ref="D159:E159"/>
    <mergeCell ref="D161:E161"/>
    <mergeCell ref="A159:C162"/>
  </mergeCells>
  <printOptions horizontalCentered="1" verticalCentered="1"/>
  <pageMargins left="0.25" right="0.25" top="0.25" bottom="0.25" header="0" footer="0"/>
  <pageSetup scale="95" fitToHeight="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398C1-9082-4E7B-920E-1030BA658E02}">
  <sheetPr>
    <pageSetUpPr fitToPage="1"/>
  </sheetPr>
  <dimension ref="A1:J22"/>
  <sheetViews>
    <sheetView zoomScale="130" zoomScaleNormal="130" workbookViewId="0">
      <selection activeCell="J10" sqref="J10:J16"/>
    </sheetView>
  </sheetViews>
  <sheetFormatPr defaultColWidth="11.42578125" defaultRowHeight="12.75" x14ac:dyDescent="0.2"/>
  <cols>
    <col min="1" max="1" width="17" style="117" customWidth="1"/>
    <col min="2" max="2" width="13.140625" style="117" customWidth="1"/>
    <col min="3" max="3" width="10.140625" style="117" customWidth="1"/>
    <col min="4" max="4" width="12.85546875" style="117" customWidth="1"/>
    <col min="5" max="5" width="11.140625" style="117" customWidth="1"/>
    <col min="6" max="6" width="10.140625" style="117" customWidth="1"/>
    <col min="7" max="7" width="9.85546875" style="117" customWidth="1"/>
    <col min="8" max="8" width="12.5703125" style="117" customWidth="1"/>
    <col min="9" max="9" width="15.5703125" style="117" customWidth="1"/>
    <col min="10" max="10" width="7.140625" style="117" customWidth="1"/>
    <col min="11" max="16384" width="11.42578125" style="117"/>
  </cols>
  <sheetData>
    <row r="1" spans="1:10" ht="21" thickBot="1" x14ac:dyDescent="0.35">
      <c r="A1" s="1019" t="s">
        <v>221</v>
      </c>
      <c r="B1" s="1020"/>
      <c r="C1" s="1020"/>
      <c r="D1" s="1020"/>
      <c r="E1" s="1020"/>
      <c r="F1" s="1020"/>
      <c r="G1" s="1020"/>
      <c r="H1" s="1020"/>
      <c r="I1" s="153" t="s">
        <v>17</v>
      </c>
      <c r="J1" s="547">
        <v>0</v>
      </c>
    </row>
    <row r="2" spans="1:10" s="154" customFormat="1" ht="20.45" customHeight="1" thickBot="1" x14ac:dyDescent="0.3">
      <c r="A2" s="152" t="s">
        <v>44</v>
      </c>
      <c r="B2" s="1037" t="str">
        <f>'23CR pg. 1'!B12</f>
        <v>Pomptonian Food Service</v>
      </c>
      <c r="C2" s="1038"/>
      <c r="D2" s="1038"/>
      <c r="E2" s="1039" t="s">
        <v>195</v>
      </c>
      <c r="F2" s="1040"/>
      <c r="G2" s="1040"/>
      <c r="H2" s="1041"/>
      <c r="I2" s="171" t="s">
        <v>18</v>
      </c>
      <c r="J2" s="548">
        <v>0</v>
      </c>
    </row>
    <row r="3" spans="1:10" s="154" customFormat="1" ht="20.45" customHeight="1" thickBot="1" x14ac:dyDescent="0.3">
      <c r="A3" s="152" t="s">
        <v>5</v>
      </c>
      <c r="B3" s="1037" t="str">
        <f>'23CR pg. 1'!F8</f>
        <v xml:space="preserve">Township of Union Board of Education </v>
      </c>
      <c r="C3" s="1038"/>
      <c r="D3" s="1038"/>
      <c r="E3" s="1042"/>
      <c r="F3" s="1043"/>
      <c r="G3" s="1043"/>
      <c r="H3" s="1044"/>
      <c r="I3" s="155" t="s">
        <v>197</v>
      </c>
      <c r="J3" s="549">
        <v>4.970880732067591E-3</v>
      </c>
    </row>
    <row r="4" spans="1:10" s="154" customFormat="1" ht="20.45" customHeight="1" thickBot="1" x14ac:dyDescent="0.3">
      <c r="A4" s="156"/>
      <c r="B4" s="157"/>
      <c r="C4" s="1045" t="s">
        <v>199</v>
      </c>
      <c r="D4" s="1045"/>
      <c r="E4" s="1046"/>
      <c r="F4" s="1046"/>
      <c r="G4" s="1046"/>
      <c r="H4" s="1046"/>
      <c r="I4" s="158" t="s">
        <v>200</v>
      </c>
      <c r="J4" s="550">
        <v>0</v>
      </c>
    </row>
    <row r="5" spans="1:10" ht="32.25" thickBot="1" x14ac:dyDescent="0.3">
      <c r="A5" s="126" t="s">
        <v>202</v>
      </c>
      <c r="B5" s="133" t="s">
        <v>140</v>
      </c>
      <c r="C5" s="134" t="s">
        <v>206</v>
      </c>
      <c r="D5" s="134" t="s">
        <v>207</v>
      </c>
      <c r="E5" s="134" t="s">
        <v>208</v>
      </c>
      <c r="F5" s="135" t="s">
        <v>209</v>
      </c>
      <c r="G5" s="129" t="s">
        <v>210</v>
      </c>
      <c r="H5" s="128" t="s">
        <v>211</v>
      </c>
      <c r="I5" s="130" t="s">
        <v>212</v>
      </c>
      <c r="J5" s="128" t="s">
        <v>213</v>
      </c>
    </row>
    <row r="6" spans="1:10" ht="17.25" thickBot="1" x14ac:dyDescent="0.35">
      <c r="A6" s="465" t="s">
        <v>324</v>
      </c>
      <c r="B6" s="446">
        <v>44100</v>
      </c>
      <c r="C6" s="446">
        <v>5728.19</v>
      </c>
      <c r="D6" s="446">
        <v>6402.4654105303107</v>
      </c>
      <c r="E6" s="446">
        <v>0</v>
      </c>
      <c r="F6" s="446">
        <v>2734.26</v>
      </c>
      <c r="G6" s="446">
        <v>0</v>
      </c>
      <c r="H6" s="447">
        <f>SUM(C6:G6)</f>
        <v>14864.915410530311</v>
      </c>
      <c r="I6" s="447">
        <f>B6+H6</f>
        <v>58964.91541053031</v>
      </c>
      <c r="J6" s="316">
        <v>0</v>
      </c>
    </row>
    <row r="7" spans="1:10" ht="17.25" thickBot="1" x14ac:dyDescent="0.35">
      <c r="A7" s="466" t="s">
        <v>325</v>
      </c>
      <c r="B7" s="448">
        <v>73600</v>
      </c>
      <c r="C7" s="446">
        <v>8281.73</v>
      </c>
      <c r="D7" s="446">
        <v>12706.849691204196</v>
      </c>
      <c r="E7" s="446">
        <v>0</v>
      </c>
      <c r="F7" s="446">
        <v>4632.72</v>
      </c>
      <c r="G7" s="446">
        <v>0</v>
      </c>
      <c r="H7" s="447">
        <f t="shared" ref="H7:H16" si="0">SUM(C7:G7)</f>
        <v>25621.299691204196</v>
      </c>
      <c r="I7" s="449">
        <f t="shared" ref="I7:I16" si="1">B7+H7</f>
        <v>99221.2996912042</v>
      </c>
      <c r="J7" s="317">
        <v>0</v>
      </c>
    </row>
    <row r="8" spans="1:10" ht="17.25" thickBot="1" x14ac:dyDescent="0.35">
      <c r="A8" s="466" t="s">
        <v>326</v>
      </c>
      <c r="B8" s="448">
        <v>50700</v>
      </c>
      <c r="C8" s="446">
        <v>6121.66</v>
      </c>
      <c r="D8" s="446">
        <v>12518.39380598006</v>
      </c>
      <c r="E8" s="446">
        <v>0</v>
      </c>
      <c r="F8" s="446">
        <v>3026.79</v>
      </c>
      <c r="G8" s="446">
        <v>0</v>
      </c>
      <c r="H8" s="447">
        <f t="shared" si="0"/>
        <v>21666.843805980061</v>
      </c>
      <c r="I8" s="449">
        <f t="shared" si="1"/>
        <v>72366.843805980054</v>
      </c>
      <c r="J8" s="317">
        <v>0</v>
      </c>
    </row>
    <row r="9" spans="1:10" ht="17.25" thickBot="1" x14ac:dyDescent="0.35">
      <c r="A9" s="466" t="s">
        <v>327</v>
      </c>
      <c r="B9" s="448">
        <v>42899.939999999995</v>
      </c>
      <c r="C9" s="446">
        <v>5575.6151819999995</v>
      </c>
      <c r="D9" s="446">
        <v>12470.753979702096</v>
      </c>
      <c r="E9" s="446">
        <v>0</v>
      </c>
      <c r="F9" s="446">
        <v>2620.8264179999996</v>
      </c>
      <c r="G9" s="446">
        <v>0</v>
      </c>
      <c r="H9" s="447">
        <f t="shared" si="0"/>
        <v>20667.195579702096</v>
      </c>
      <c r="I9" s="449">
        <f t="shared" si="1"/>
        <v>63567.135579702095</v>
      </c>
      <c r="J9" s="317">
        <v>0</v>
      </c>
    </row>
    <row r="10" spans="1:10" ht="17.25" thickBot="1" x14ac:dyDescent="0.35">
      <c r="A10" s="466"/>
      <c r="B10" s="448"/>
      <c r="C10" s="446"/>
      <c r="D10" s="446"/>
      <c r="E10" s="446"/>
      <c r="F10" s="446"/>
      <c r="G10" s="446"/>
      <c r="H10" s="447">
        <f t="shared" si="0"/>
        <v>0</v>
      </c>
      <c r="I10" s="449">
        <f t="shared" si="1"/>
        <v>0</v>
      </c>
      <c r="J10" s="317"/>
    </row>
    <row r="11" spans="1:10" ht="17.25" thickBot="1" x14ac:dyDescent="0.35">
      <c r="A11" s="466"/>
      <c r="B11" s="448"/>
      <c r="C11" s="446"/>
      <c r="D11" s="446"/>
      <c r="E11" s="446"/>
      <c r="F11" s="446"/>
      <c r="G11" s="446"/>
      <c r="H11" s="447">
        <f t="shared" si="0"/>
        <v>0</v>
      </c>
      <c r="I11" s="449">
        <f t="shared" si="1"/>
        <v>0</v>
      </c>
      <c r="J11" s="317"/>
    </row>
    <row r="12" spans="1:10" ht="17.25" thickBot="1" x14ac:dyDescent="0.35">
      <c r="A12" s="466"/>
      <c r="B12" s="448"/>
      <c r="C12" s="446"/>
      <c r="D12" s="446"/>
      <c r="E12" s="446"/>
      <c r="F12" s="446"/>
      <c r="G12" s="446"/>
      <c r="H12" s="447">
        <f t="shared" si="0"/>
        <v>0</v>
      </c>
      <c r="I12" s="449">
        <f t="shared" si="1"/>
        <v>0</v>
      </c>
      <c r="J12" s="317"/>
    </row>
    <row r="13" spans="1:10" ht="17.25" thickBot="1" x14ac:dyDescent="0.35">
      <c r="A13" s="466"/>
      <c r="B13" s="448"/>
      <c r="C13" s="446"/>
      <c r="D13" s="446"/>
      <c r="E13" s="446"/>
      <c r="F13" s="446"/>
      <c r="G13" s="446"/>
      <c r="H13" s="447">
        <f t="shared" si="0"/>
        <v>0</v>
      </c>
      <c r="I13" s="449">
        <f t="shared" si="1"/>
        <v>0</v>
      </c>
      <c r="J13" s="317"/>
    </row>
    <row r="14" spans="1:10" ht="17.25" thickBot="1" x14ac:dyDescent="0.35">
      <c r="A14" s="466"/>
      <c r="B14" s="448"/>
      <c r="C14" s="446"/>
      <c r="D14" s="446"/>
      <c r="E14" s="446"/>
      <c r="F14" s="446"/>
      <c r="G14" s="446"/>
      <c r="H14" s="447">
        <f t="shared" si="0"/>
        <v>0</v>
      </c>
      <c r="I14" s="449">
        <f t="shared" si="1"/>
        <v>0</v>
      </c>
      <c r="J14" s="317"/>
    </row>
    <row r="15" spans="1:10" ht="17.25" thickBot="1" x14ac:dyDescent="0.35">
      <c r="A15" s="466"/>
      <c r="B15" s="448"/>
      <c r="C15" s="446"/>
      <c r="D15" s="446"/>
      <c r="E15" s="446"/>
      <c r="F15" s="446"/>
      <c r="G15" s="446"/>
      <c r="H15" s="447">
        <f t="shared" si="0"/>
        <v>0</v>
      </c>
      <c r="I15" s="449">
        <f t="shared" si="1"/>
        <v>0</v>
      </c>
      <c r="J15" s="317"/>
    </row>
    <row r="16" spans="1:10" ht="17.25" thickBot="1" x14ac:dyDescent="0.35">
      <c r="A16" s="467"/>
      <c r="B16" s="450"/>
      <c r="C16" s="451"/>
      <c r="D16" s="451"/>
      <c r="E16" s="451"/>
      <c r="F16" s="451"/>
      <c r="G16" s="451"/>
      <c r="H16" s="464">
        <f t="shared" si="0"/>
        <v>0</v>
      </c>
      <c r="I16" s="452">
        <f t="shared" si="1"/>
        <v>0</v>
      </c>
      <c r="J16" s="317"/>
    </row>
    <row r="17" spans="1:10" s="164" customFormat="1" ht="16.5" thickBot="1" x14ac:dyDescent="0.3">
      <c r="A17" s="163" t="s">
        <v>20</v>
      </c>
      <c r="B17" s="453">
        <f t="shared" ref="B17:J17" si="2">SUM(B6:B16)</f>
        <v>211299.94</v>
      </c>
      <c r="C17" s="454">
        <f t="shared" si="2"/>
        <v>25707.195181999996</v>
      </c>
      <c r="D17" s="454">
        <f t="shared" si="2"/>
        <v>44098.462887416666</v>
      </c>
      <c r="E17" s="454">
        <f t="shared" si="2"/>
        <v>0</v>
      </c>
      <c r="F17" s="454">
        <f t="shared" si="2"/>
        <v>13014.596418000001</v>
      </c>
      <c r="G17" s="454">
        <f t="shared" si="2"/>
        <v>0</v>
      </c>
      <c r="H17" s="454">
        <f t="shared" si="2"/>
        <v>82820.254487416663</v>
      </c>
      <c r="I17" s="453">
        <f t="shared" si="2"/>
        <v>294120.19448741665</v>
      </c>
      <c r="J17" s="369">
        <f t="shared" si="2"/>
        <v>0</v>
      </c>
    </row>
    <row r="18" spans="1:10" ht="18.75" thickBot="1" x14ac:dyDescent="0.45">
      <c r="A18" s="159" t="s">
        <v>218</v>
      </c>
      <c r="B18" s="460">
        <f>B17-(B19+B20+B21+B22)</f>
        <v>210249.59319956697</v>
      </c>
      <c r="C18" s="363"/>
      <c r="D18" s="364"/>
      <c r="E18" s="364"/>
      <c r="F18" s="364"/>
      <c r="G18" s="364"/>
      <c r="H18" s="455">
        <f>H17-(H19+H20+H21+H22)</f>
        <v>82408.564880160236</v>
      </c>
      <c r="I18" s="365"/>
      <c r="J18" s="368"/>
    </row>
    <row r="19" spans="1:10" ht="17.25" thickBot="1" x14ac:dyDescent="0.35">
      <c r="A19" s="160" t="s">
        <v>17</v>
      </c>
      <c r="B19" s="461">
        <f>B17*J1</f>
        <v>0</v>
      </c>
      <c r="C19" s="362"/>
      <c r="D19" s="173"/>
      <c r="E19" s="173"/>
      <c r="F19" s="173"/>
      <c r="G19" s="173"/>
      <c r="H19" s="456">
        <f>H17*J1</f>
        <v>0</v>
      </c>
      <c r="I19" s="173"/>
      <c r="J19" s="174"/>
    </row>
    <row r="20" spans="1:10" ht="17.25" thickBot="1" x14ac:dyDescent="0.35">
      <c r="A20" s="172" t="s">
        <v>18</v>
      </c>
      <c r="B20" s="462">
        <f>B17*J2</f>
        <v>0</v>
      </c>
      <c r="C20" s="366"/>
      <c r="D20" s="367"/>
      <c r="E20" s="367"/>
      <c r="F20" s="367"/>
      <c r="G20" s="367"/>
      <c r="H20" s="457">
        <f>H17*J2</f>
        <v>0</v>
      </c>
      <c r="I20" s="367"/>
      <c r="J20" s="174"/>
    </row>
    <row r="21" spans="1:10" ht="17.25" thickBot="1" x14ac:dyDescent="0.25">
      <c r="A21" s="161" t="s">
        <v>197</v>
      </c>
      <c r="B21" s="459">
        <f>B17*J3</f>
        <v>1050.346800433038</v>
      </c>
      <c r="C21" s="173"/>
      <c r="D21" s="173"/>
      <c r="E21" s="173"/>
      <c r="F21" s="173"/>
      <c r="G21" s="173"/>
      <c r="H21" s="458">
        <f>H17*J3</f>
        <v>411.68960725643393</v>
      </c>
      <c r="I21" s="173"/>
      <c r="J21" s="174"/>
    </row>
    <row r="22" spans="1:10" ht="17.100000000000001" customHeight="1" thickBot="1" x14ac:dyDescent="0.35">
      <c r="A22" s="162" t="s">
        <v>200</v>
      </c>
      <c r="B22" s="463">
        <f>B17*J4</f>
        <v>0</v>
      </c>
      <c r="C22" s="175"/>
      <c r="D22" s="175"/>
      <c r="E22" s="175"/>
      <c r="F22" s="175"/>
      <c r="G22" s="175"/>
      <c r="H22" s="150">
        <f>H17*J4</f>
        <v>0</v>
      </c>
      <c r="I22" s="175"/>
      <c r="J22" s="176"/>
    </row>
  </sheetData>
  <sheetProtection algorithmName="SHA-512" hashValue="Jqz6vPj32L9ciE6CSj/bDRqSGO1SNvdQTNv5GZOx73wDP0AscdSdIyIlL16QXICGUAffm3TK0U3fgeJLKaNAGA==" saltValue="c4iXMz8C0ghMCGOkREHwWg==" spinCount="100000" sheet="1" objects="1" scenarios="1" formatColumns="0" formatRows="0" insertColumns="0" insertRows="0" deleteColumns="0" deleteRows="0" sort="0"/>
  <mergeCells count="5">
    <mergeCell ref="B2:D2"/>
    <mergeCell ref="B3:D3"/>
    <mergeCell ref="E2:H3"/>
    <mergeCell ref="A1:H1"/>
    <mergeCell ref="C4:H4"/>
  </mergeCells>
  <printOptions horizontalCentered="1" verticalCentered="1"/>
  <pageMargins left="0.25" right="0.25" top="0.25" bottom="0.25" header="0" footer="0"/>
  <pageSetup orientation="landscape" r:id="rId1"/>
  <ignoredErrors>
    <ignoredError sqref="H6:H1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AFC88-5436-4D0D-988C-78341DB135AB}">
  <dimension ref="A1:N64"/>
  <sheetViews>
    <sheetView zoomScale="130" zoomScaleNormal="130" workbookViewId="0">
      <selection activeCell="K3" sqref="K3:M3"/>
    </sheetView>
  </sheetViews>
  <sheetFormatPr defaultColWidth="11.42578125" defaultRowHeight="12.75" x14ac:dyDescent="0.2"/>
  <cols>
    <col min="1" max="2" width="12" style="117" customWidth="1"/>
    <col min="3" max="3" width="6.5703125" style="117" customWidth="1"/>
    <col min="4" max="4" width="7.140625" style="117" customWidth="1"/>
    <col min="5" max="5" width="5.85546875" style="117" customWidth="1"/>
    <col min="6" max="6" width="10.85546875" style="117" customWidth="1"/>
    <col min="7" max="7" width="9" style="117" customWidth="1"/>
    <col min="8" max="8" width="9.85546875" style="117" customWidth="1"/>
    <col min="9" max="10" width="9" style="117" customWidth="1"/>
    <col min="11" max="11" width="11.140625" style="117" customWidth="1"/>
    <col min="12" max="12" width="12.85546875" style="117" customWidth="1"/>
    <col min="13" max="13" width="5.5703125" style="117" customWidth="1"/>
    <col min="14" max="16384" width="11.42578125" style="117"/>
  </cols>
  <sheetData>
    <row r="1" spans="1:13" ht="24.75" customHeight="1" thickBot="1" x14ac:dyDescent="0.35">
      <c r="A1" s="1047" t="s">
        <v>222</v>
      </c>
      <c r="B1" s="1048"/>
      <c r="C1" s="1048"/>
      <c r="D1" s="1048"/>
      <c r="E1" s="1048"/>
      <c r="F1" s="1048"/>
      <c r="G1" s="1048"/>
      <c r="H1" s="1048"/>
      <c r="I1" s="1048"/>
      <c r="J1" s="1048"/>
      <c r="K1" s="1048"/>
      <c r="L1" s="1048"/>
      <c r="M1" s="1049"/>
    </row>
    <row r="2" spans="1:13" ht="21" customHeight="1" thickBot="1" x14ac:dyDescent="0.3">
      <c r="A2" s="136" t="s">
        <v>44</v>
      </c>
      <c r="B2" s="1022" t="str">
        <f>'23CR pg. 1'!B12</f>
        <v>Pomptonian Food Service</v>
      </c>
      <c r="C2" s="1023"/>
      <c r="D2" s="1023"/>
      <c r="E2" s="1023"/>
      <c r="F2" s="1024"/>
      <c r="I2" s="118"/>
      <c r="J2" s="118"/>
      <c r="K2" s="1050"/>
      <c r="L2" s="1050"/>
      <c r="M2" s="165"/>
    </row>
    <row r="3" spans="1:13" ht="22.5" customHeight="1" thickBot="1" x14ac:dyDescent="0.3">
      <c r="A3" s="136" t="s">
        <v>5</v>
      </c>
      <c r="B3" s="1028" t="str">
        <f>'23CR pg. 1'!F8</f>
        <v xml:space="preserve">Township of Union Board of Education </v>
      </c>
      <c r="C3" s="1029"/>
      <c r="D3" s="1029"/>
      <c r="E3" s="1029"/>
      <c r="F3" s="1030"/>
      <c r="K3" s="1051"/>
      <c r="L3" s="1051"/>
      <c r="M3" s="165"/>
    </row>
    <row r="4" spans="1:13" ht="15.75" customHeight="1" thickBot="1" x14ac:dyDescent="0.3">
      <c r="A4" s="137"/>
      <c r="B4" s="119"/>
      <c r="C4" s="1011" t="s">
        <v>198</v>
      </c>
      <c r="D4" s="1011"/>
      <c r="E4" s="1011"/>
      <c r="F4" s="1011"/>
      <c r="G4" s="1012" t="s">
        <v>199</v>
      </c>
      <c r="H4" s="1012"/>
      <c r="I4" s="1012"/>
      <c r="J4" s="1012"/>
      <c r="K4" s="1012"/>
      <c r="M4" s="165"/>
    </row>
    <row r="5" spans="1:13" s="122" customFormat="1" ht="51" customHeight="1" thickBot="1" x14ac:dyDescent="0.35">
      <c r="A5" s="125" t="s">
        <v>201</v>
      </c>
      <c r="B5" s="126" t="s">
        <v>202</v>
      </c>
      <c r="C5" s="131" t="s">
        <v>203</v>
      </c>
      <c r="D5" s="127" t="s">
        <v>204</v>
      </c>
      <c r="E5" s="127" t="s">
        <v>205</v>
      </c>
      <c r="F5" s="126" t="s">
        <v>140</v>
      </c>
      <c r="G5" s="128" t="s">
        <v>206</v>
      </c>
      <c r="H5" s="128" t="s">
        <v>207</v>
      </c>
      <c r="I5" s="128" t="s">
        <v>208</v>
      </c>
      <c r="J5" s="129" t="s">
        <v>209</v>
      </c>
      <c r="K5" s="128" t="s">
        <v>211</v>
      </c>
      <c r="L5" s="130" t="s">
        <v>212</v>
      </c>
      <c r="M5" s="132" t="s">
        <v>213</v>
      </c>
    </row>
    <row r="6" spans="1:13" ht="15.75" customHeight="1" thickBot="1" x14ac:dyDescent="0.3">
      <c r="A6" s="540"/>
      <c r="B6" s="541"/>
      <c r="C6" s="535">
        <v>0</v>
      </c>
      <c r="D6" s="625">
        <v>0</v>
      </c>
      <c r="E6" s="536">
        <v>0</v>
      </c>
      <c r="F6" s="439">
        <f t="shared" ref="F6:F54" si="0">C6*D6*E6</f>
        <v>0</v>
      </c>
      <c r="G6" s="535">
        <v>0</v>
      </c>
      <c r="H6" s="551">
        <v>0</v>
      </c>
      <c r="I6" s="552">
        <v>0</v>
      </c>
      <c r="J6" s="438">
        <v>0</v>
      </c>
      <c r="K6" s="439">
        <f t="shared" ref="K6:K37" si="1">SUM(G6:J6)</f>
        <v>0</v>
      </c>
      <c r="L6" s="439">
        <f t="shared" ref="L6:L37" si="2">F6+K6</f>
        <v>0</v>
      </c>
      <c r="M6" s="315">
        <v>0</v>
      </c>
    </row>
    <row r="7" spans="1:13" ht="15.75" customHeight="1" thickBot="1" x14ac:dyDescent="0.3">
      <c r="A7" s="540"/>
      <c r="B7" s="541"/>
      <c r="C7" s="535">
        <v>0</v>
      </c>
      <c r="D7" s="625">
        <v>0</v>
      </c>
      <c r="E7" s="536">
        <v>0</v>
      </c>
      <c r="F7" s="439">
        <f t="shared" si="0"/>
        <v>0</v>
      </c>
      <c r="G7" s="535">
        <v>0</v>
      </c>
      <c r="H7" s="551">
        <v>0</v>
      </c>
      <c r="I7" s="552">
        <v>0</v>
      </c>
      <c r="J7" s="438">
        <v>0</v>
      </c>
      <c r="K7" s="439">
        <f t="shared" si="1"/>
        <v>0</v>
      </c>
      <c r="L7" s="439">
        <f t="shared" si="2"/>
        <v>0</v>
      </c>
      <c r="M7" s="315">
        <v>0</v>
      </c>
    </row>
    <row r="8" spans="1:13" ht="15.75" customHeight="1" thickBot="1" x14ac:dyDescent="0.3">
      <c r="A8" s="540"/>
      <c r="B8" s="541"/>
      <c r="C8" s="535">
        <v>0</v>
      </c>
      <c r="D8" s="625">
        <v>0</v>
      </c>
      <c r="E8" s="536">
        <v>0</v>
      </c>
      <c r="F8" s="439">
        <f t="shared" si="0"/>
        <v>0</v>
      </c>
      <c r="G8" s="535">
        <v>0</v>
      </c>
      <c r="H8" s="551">
        <v>0</v>
      </c>
      <c r="I8" s="552">
        <v>0</v>
      </c>
      <c r="J8" s="438">
        <v>0</v>
      </c>
      <c r="K8" s="439">
        <f t="shared" si="1"/>
        <v>0</v>
      </c>
      <c r="L8" s="439">
        <f t="shared" si="2"/>
        <v>0</v>
      </c>
      <c r="M8" s="315">
        <v>0</v>
      </c>
    </row>
    <row r="9" spans="1:13" ht="15.75" customHeight="1" thickBot="1" x14ac:dyDescent="0.3">
      <c r="A9" s="540"/>
      <c r="B9" s="541"/>
      <c r="C9" s="535">
        <v>0</v>
      </c>
      <c r="D9" s="551">
        <v>0</v>
      </c>
      <c r="E9" s="536">
        <v>0</v>
      </c>
      <c r="F9" s="439">
        <f t="shared" si="0"/>
        <v>0</v>
      </c>
      <c r="G9" s="535">
        <v>0</v>
      </c>
      <c r="H9" s="551">
        <v>0</v>
      </c>
      <c r="I9" s="552">
        <v>0</v>
      </c>
      <c r="J9" s="438">
        <v>0</v>
      </c>
      <c r="K9" s="439">
        <f t="shared" si="1"/>
        <v>0</v>
      </c>
      <c r="L9" s="439">
        <f t="shared" si="2"/>
        <v>0</v>
      </c>
      <c r="M9" s="315">
        <v>0</v>
      </c>
    </row>
    <row r="10" spans="1:13" ht="15.75" customHeight="1" thickBot="1" x14ac:dyDescent="0.3">
      <c r="A10" s="540"/>
      <c r="B10" s="541"/>
      <c r="C10" s="535">
        <v>0</v>
      </c>
      <c r="D10" s="551">
        <v>0</v>
      </c>
      <c r="E10" s="552">
        <v>0</v>
      </c>
      <c r="F10" s="439">
        <f t="shared" si="0"/>
        <v>0</v>
      </c>
      <c r="G10" s="535">
        <v>0</v>
      </c>
      <c r="H10" s="551">
        <v>0</v>
      </c>
      <c r="I10" s="552">
        <v>0</v>
      </c>
      <c r="J10" s="438">
        <v>0</v>
      </c>
      <c r="K10" s="439">
        <f t="shared" si="1"/>
        <v>0</v>
      </c>
      <c r="L10" s="439">
        <f t="shared" si="2"/>
        <v>0</v>
      </c>
      <c r="M10" s="315">
        <v>0</v>
      </c>
    </row>
    <row r="11" spans="1:13" ht="15.75" customHeight="1" thickBot="1" x14ac:dyDescent="0.3">
      <c r="A11" s="540"/>
      <c r="B11" s="541"/>
      <c r="C11" s="535">
        <v>0</v>
      </c>
      <c r="D11" s="551">
        <v>0</v>
      </c>
      <c r="E11" s="552">
        <v>0</v>
      </c>
      <c r="F11" s="439">
        <f t="shared" si="0"/>
        <v>0</v>
      </c>
      <c r="G11" s="535">
        <v>0</v>
      </c>
      <c r="H11" s="551">
        <v>0</v>
      </c>
      <c r="I11" s="552">
        <v>0</v>
      </c>
      <c r="J11" s="438">
        <v>0</v>
      </c>
      <c r="K11" s="439">
        <f t="shared" si="1"/>
        <v>0</v>
      </c>
      <c r="L11" s="439">
        <f t="shared" si="2"/>
        <v>0</v>
      </c>
      <c r="M11" s="315">
        <v>0</v>
      </c>
    </row>
    <row r="12" spans="1:13" ht="15.75" customHeight="1" thickBot="1" x14ac:dyDescent="0.3">
      <c r="A12" s="540"/>
      <c r="B12" s="541"/>
      <c r="C12" s="535">
        <v>0</v>
      </c>
      <c r="D12" s="551">
        <v>0</v>
      </c>
      <c r="E12" s="552">
        <v>0</v>
      </c>
      <c r="F12" s="439">
        <f t="shared" si="0"/>
        <v>0</v>
      </c>
      <c r="G12" s="535">
        <v>0</v>
      </c>
      <c r="H12" s="551">
        <v>0</v>
      </c>
      <c r="I12" s="552">
        <v>0</v>
      </c>
      <c r="J12" s="438">
        <v>0</v>
      </c>
      <c r="K12" s="439">
        <f t="shared" si="1"/>
        <v>0</v>
      </c>
      <c r="L12" s="439">
        <f t="shared" si="2"/>
        <v>0</v>
      </c>
      <c r="M12" s="315">
        <v>0</v>
      </c>
    </row>
    <row r="13" spans="1:13" ht="15.75" customHeight="1" thickBot="1" x14ac:dyDescent="0.3">
      <c r="A13" s="540"/>
      <c r="B13" s="541"/>
      <c r="C13" s="535">
        <v>0</v>
      </c>
      <c r="D13" s="551">
        <v>0</v>
      </c>
      <c r="E13" s="552">
        <v>0</v>
      </c>
      <c r="F13" s="439">
        <f t="shared" si="0"/>
        <v>0</v>
      </c>
      <c r="G13" s="535">
        <v>0</v>
      </c>
      <c r="H13" s="551">
        <v>0</v>
      </c>
      <c r="I13" s="552">
        <v>0</v>
      </c>
      <c r="J13" s="438">
        <v>0</v>
      </c>
      <c r="K13" s="439">
        <f t="shared" si="1"/>
        <v>0</v>
      </c>
      <c r="L13" s="439">
        <f t="shared" si="2"/>
        <v>0</v>
      </c>
      <c r="M13" s="315">
        <v>0</v>
      </c>
    </row>
    <row r="14" spans="1:13" ht="15.75" customHeight="1" thickBot="1" x14ac:dyDescent="0.3">
      <c r="A14" s="540"/>
      <c r="B14" s="541"/>
      <c r="C14" s="535">
        <v>0</v>
      </c>
      <c r="D14" s="551">
        <v>0</v>
      </c>
      <c r="E14" s="552">
        <v>0</v>
      </c>
      <c r="F14" s="439">
        <f t="shared" si="0"/>
        <v>0</v>
      </c>
      <c r="G14" s="535">
        <v>0</v>
      </c>
      <c r="H14" s="551">
        <v>0</v>
      </c>
      <c r="I14" s="552">
        <v>0</v>
      </c>
      <c r="J14" s="438">
        <v>0</v>
      </c>
      <c r="K14" s="439">
        <f t="shared" si="1"/>
        <v>0</v>
      </c>
      <c r="L14" s="439">
        <f t="shared" si="2"/>
        <v>0</v>
      </c>
      <c r="M14" s="315">
        <v>0</v>
      </c>
    </row>
    <row r="15" spans="1:13" ht="15.75" customHeight="1" thickBot="1" x14ac:dyDescent="0.3">
      <c r="A15" s="540"/>
      <c r="B15" s="541"/>
      <c r="C15" s="535">
        <v>0</v>
      </c>
      <c r="D15" s="551">
        <v>0</v>
      </c>
      <c r="E15" s="552">
        <v>0</v>
      </c>
      <c r="F15" s="439">
        <f t="shared" si="0"/>
        <v>0</v>
      </c>
      <c r="G15" s="535">
        <v>0</v>
      </c>
      <c r="H15" s="551">
        <v>0</v>
      </c>
      <c r="I15" s="552">
        <v>0</v>
      </c>
      <c r="J15" s="438">
        <v>0</v>
      </c>
      <c r="K15" s="439">
        <f t="shared" si="1"/>
        <v>0</v>
      </c>
      <c r="L15" s="439">
        <f t="shared" si="2"/>
        <v>0</v>
      </c>
      <c r="M15" s="315">
        <v>0</v>
      </c>
    </row>
    <row r="16" spans="1:13" ht="15.75" customHeight="1" thickBot="1" x14ac:dyDescent="0.3">
      <c r="A16" s="540"/>
      <c r="B16" s="541"/>
      <c r="C16" s="535">
        <v>0</v>
      </c>
      <c r="D16" s="551">
        <v>0</v>
      </c>
      <c r="E16" s="552">
        <v>0</v>
      </c>
      <c r="F16" s="439">
        <f t="shared" si="0"/>
        <v>0</v>
      </c>
      <c r="G16" s="535">
        <v>0</v>
      </c>
      <c r="H16" s="551">
        <v>0</v>
      </c>
      <c r="I16" s="552">
        <v>0</v>
      </c>
      <c r="J16" s="438">
        <v>0</v>
      </c>
      <c r="K16" s="439">
        <f t="shared" si="1"/>
        <v>0</v>
      </c>
      <c r="L16" s="439">
        <f t="shared" si="2"/>
        <v>0</v>
      </c>
      <c r="M16" s="315">
        <v>0</v>
      </c>
    </row>
    <row r="17" spans="1:13" ht="15.75" customHeight="1" thickBot="1" x14ac:dyDescent="0.3">
      <c r="A17" s="540"/>
      <c r="B17" s="541"/>
      <c r="C17" s="535">
        <v>0</v>
      </c>
      <c r="D17" s="551">
        <v>0</v>
      </c>
      <c r="E17" s="552">
        <v>0</v>
      </c>
      <c r="F17" s="439">
        <f t="shared" si="0"/>
        <v>0</v>
      </c>
      <c r="G17" s="535">
        <v>0</v>
      </c>
      <c r="H17" s="551">
        <v>0</v>
      </c>
      <c r="I17" s="552">
        <v>0</v>
      </c>
      <c r="J17" s="438">
        <v>0</v>
      </c>
      <c r="K17" s="439">
        <f t="shared" si="1"/>
        <v>0</v>
      </c>
      <c r="L17" s="439">
        <f t="shared" si="2"/>
        <v>0</v>
      </c>
      <c r="M17" s="315">
        <v>0</v>
      </c>
    </row>
    <row r="18" spans="1:13" ht="15.75" customHeight="1" thickBot="1" x14ac:dyDescent="0.3">
      <c r="A18" s="540"/>
      <c r="B18" s="541"/>
      <c r="C18" s="535">
        <v>0</v>
      </c>
      <c r="D18" s="551">
        <v>0</v>
      </c>
      <c r="E18" s="552">
        <v>0</v>
      </c>
      <c r="F18" s="439">
        <f t="shared" si="0"/>
        <v>0</v>
      </c>
      <c r="G18" s="535">
        <v>0</v>
      </c>
      <c r="H18" s="551">
        <v>0</v>
      </c>
      <c r="I18" s="552">
        <v>0</v>
      </c>
      <c r="J18" s="438">
        <v>0</v>
      </c>
      <c r="K18" s="439">
        <f t="shared" si="1"/>
        <v>0</v>
      </c>
      <c r="L18" s="439">
        <f t="shared" si="2"/>
        <v>0</v>
      </c>
      <c r="M18" s="315">
        <v>0</v>
      </c>
    </row>
    <row r="19" spans="1:13" ht="15.75" customHeight="1" thickBot="1" x14ac:dyDescent="0.3">
      <c r="A19" s="540"/>
      <c r="B19" s="541"/>
      <c r="C19" s="535">
        <v>0</v>
      </c>
      <c r="D19" s="551">
        <v>0</v>
      </c>
      <c r="E19" s="552">
        <v>0</v>
      </c>
      <c r="F19" s="439">
        <f t="shared" si="0"/>
        <v>0</v>
      </c>
      <c r="G19" s="535">
        <v>0</v>
      </c>
      <c r="H19" s="551">
        <v>0</v>
      </c>
      <c r="I19" s="552">
        <v>0</v>
      </c>
      <c r="J19" s="438">
        <v>0</v>
      </c>
      <c r="K19" s="439">
        <f t="shared" si="1"/>
        <v>0</v>
      </c>
      <c r="L19" s="439">
        <f t="shared" si="2"/>
        <v>0</v>
      </c>
      <c r="M19" s="315">
        <v>0</v>
      </c>
    </row>
    <row r="20" spans="1:13" ht="15.75" customHeight="1" thickBot="1" x14ac:dyDescent="0.3">
      <c r="A20" s="540"/>
      <c r="B20" s="541"/>
      <c r="C20" s="535">
        <v>0</v>
      </c>
      <c r="D20" s="551">
        <v>0</v>
      </c>
      <c r="E20" s="552">
        <v>0</v>
      </c>
      <c r="F20" s="439">
        <f t="shared" si="0"/>
        <v>0</v>
      </c>
      <c r="G20" s="535">
        <v>0</v>
      </c>
      <c r="H20" s="551">
        <v>0</v>
      </c>
      <c r="I20" s="552">
        <v>0</v>
      </c>
      <c r="J20" s="438">
        <v>0</v>
      </c>
      <c r="K20" s="439">
        <f t="shared" si="1"/>
        <v>0</v>
      </c>
      <c r="L20" s="439">
        <f t="shared" si="2"/>
        <v>0</v>
      </c>
      <c r="M20" s="315">
        <v>0</v>
      </c>
    </row>
    <row r="21" spans="1:13" ht="15.75" customHeight="1" thickBot="1" x14ac:dyDescent="0.3">
      <c r="A21" s="540"/>
      <c r="B21" s="541"/>
      <c r="C21" s="535">
        <v>0</v>
      </c>
      <c r="D21" s="551">
        <v>0</v>
      </c>
      <c r="E21" s="552">
        <v>0</v>
      </c>
      <c r="F21" s="439">
        <f t="shared" si="0"/>
        <v>0</v>
      </c>
      <c r="G21" s="535">
        <v>0</v>
      </c>
      <c r="H21" s="551">
        <v>0</v>
      </c>
      <c r="I21" s="552">
        <v>0</v>
      </c>
      <c r="J21" s="438">
        <v>0</v>
      </c>
      <c r="K21" s="439">
        <f t="shared" si="1"/>
        <v>0</v>
      </c>
      <c r="L21" s="439">
        <f t="shared" si="2"/>
        <v>0</v>
      </c>
      <c r="M21" s="315">
        <v>0</v>
      </c>
    </row>
    <row r="22" spans="1:13" ht="15.75" customHeight="1" thickBot="1" x14ac:dyDescent="0.3">
      <c r="A22" s="540"/>
      <c r="B22" s="541"/>
      <c r="C22" s="535">
        <v>0</v>
      </c>
      <c r="D22" s="551">
        <v>0</v>
      </c>
      <c r="E22" s="552">
        <v>0</v>
      </c>
      <c r="F22" s="439">
        <f t="shared" si="0"/>
        <v>0</v>
      </c>
      <c r="G22" s="535">
        <v>0</v>
      </c>
      <c r="H22" s="551">
        <v>0</v>
      </c>
      <c r="I22" s="552">
        <v>0</v>
      </c>
      <c r="J22" s="438">
        <v>0</v>
      </c>
      <c r="K22" s="439">
        <f t="shared" si="1"/>
        <v>0</v>
      </c>
      <c r="L22" s="439">
        <f t="shared" si="2"/>
        <v>0</v>
      </c>
      <c r="M22" s="315">
        <v>0</v>
      </c>
    </row>
    <row r="23" spans="1:13" ht="15.75" hidden="1" customHeight="1" thickBot="1" x14ac:dyDescent="0.3">
      <c r="A23" s="540"/>
      <c r="B23" s="541"/>
      <c r="C23" s="535">
        <v>0</v>
      </c>
      <c r="D23" s="551">
        <v>0</v>
      </c>
      <c r="E23" s="552">
        <v>0</v>
      </c>
      <c r="F23" s="439">
        <f t="shared" si="0"/>
        <v>0</v>
      </c>
      <c r="G23" s="535">
        <v>0</v>
      </c>
      <c r="H23" s="551">
        <v>0</v>
      </c>
      <c r="I23" s="552">
        <v>0</v>
      </c>
      <c r="J23" s="438">
        <v>0</v>
      </c>
      <c r="K23" s="439">
        <f t="shared" si="1"/>
        <v>0</v>
      </c>
      <c r="L23" s="439">
        <f t="shared" si="2"/>
        <v>0</v>
      </c>
      <c r="M23" s="315">
        <v>0</v>
      </c>
    </row>
    <row r="24" spans="1:13" ht="15.75" hidden="1" customHeight="1" x14ac:dyDescent="0.25">
      <c r="A24" s="540"/>
      <c r="B24" s="541"/>
      <c r="C24" s="535">
        <v>0</v>
      </c>
      <c r="D24" s="551">
        <v>0</v>
      </c>
      <c r="E24" s="552">
        <v>0</v>
      </c>
      <c r="F24" s="439">
        <f t="shared" si="0"/>
        <v>0</v>
      </c>
      <c r="G24" s="535">
        <v>0</v>
      </c>
      <c r="H24" s="551">
        <v>0</v>
      </c>
      <c r="I24" s="552">
        <v>0</v>
      </c>
      <c r="J24" s="438">
        <v>0</v>
      </c>
      <c r="K24" s="439">
        <f t="shared" si="1"/>
        <v>0</v>
      </c>
      <c r="L24" s="439">
        <f t="shared" si="2"/>
        <v>0</v>
      </c>
      <c r="M24" s="315">
        <v>0</v>
      </c>
    </row>
    <row r="25" spans="1:13" ht="15.75" hidden="1" customHeight="1" x14ac:dyDescent="0.25">
      <c r="A25" s="540"/>
      <c r="B25" s="541"/>
      <c r="C25" s="535">
        <v>0</v>
      </c>
      <c r="D25" s="551">
        <v>0</v>
      </c>
      <c r="E25" s="552">
        <v>0</v>
      </c>
      <c r="F25" s="439">
        <f t="shared" si="0"/>
        <v>0</v>
      </c>
      <c r="G25" s="535">
        <v>0</v>
      </c>
      <c r="H25" s="551">
        <v>0</v>
      </c>
      <c r="I25" s="552">
        <v>0</v>
      </c>
      <c r="J25" s="438">
        <v>0</v>
      </c>
      <c r="K25" s="439">
        <f t="shared" si="1"/>
        <v>0</v>
      </c>
      <c r="L25" s="439">
        <f t="shared" si="2"/>
        <v>0</v>
      </c>
      <c r="M25" s="315">
        <v>0</v>
      </c>
    </row>
    <row r="26" spans="1:13" ht="15.75" hidden="1" customHeight="1" x14ac:dyDescent="0.25">
      <c r="A26" s="540"/>
      <c r="B26" s="541"/>
      <c r="C26" s="535">
        <v>0</v>
      </c>
      <c r="D26" s="551">
        <v>0</v>
      </c>
      <c r="E26" s="552">
        <v>0</v>
      </c>
      <c r="F26" s="439">
        <f t="shared" si="0"/>
        <v>0</v>
      </c>
      <c r="G26" s="535">
        <v>0</v>
      </c>
      <c r="H26" s="551">
        <v>0</v>
      </c>
      <c r="I26" s="552">
        <v>0</v>
      </c>
      <c r="J26" s="438">
        <v>0</v>
      </c>
      <c r="K26" s="439">
        <f t="shared" si="1"/>
        <v>0</v>
      </c>
      <c r="L26" s="439">
        <f t="shared" si="2"/>
        <v>0</v>
      </c>
      <c r="M26" s="315">
        <v>0</v>
      </c>
    </row>
    <row r="27" spans="1:13" ht="15.75" hidden="1" customHeight="1" x14ac:dyDescent="0.25">
      <c r="A27" s="540"/>
      <c r="B27" s="541"/>
      <c r="C27" s="535">
        <v>0</v>
      </c>
      <c r="D27" s="551">
        <v>0</v>
      </c>
      <c r="E27" s="552">
        <v>0</v>
      </c>
      <c r="F27" s="439">
        <f t="shared" si="0"/>
        <v>0</v>
      </c>
      <c r="G27" s="535">
        <v>0</v>
      </c>
      <c r="H27" s="551">
        <v>0</v>
      </c>
      <c r="I27" s="552">
        <v>0</v>
      </c>
      <c r="J27" s="438">
        <v>0</v>
      </c>
      <c r="K27" s="439">
        <f t="shared" si="1"/>
        <v>0</v>
      </c>
      <c r="L27" s="439">
        <f t="shared" si="2"/>
        <v>0</v>
      </c>
      <c r="M27" s="315">
        <v>0</v>
      </c>
    </row>
    <row r="28" spans="1:13" ht="15.75" hidden="1" customHeight="1" x14ac:dyDescent="0.25">
      <c r="A28" s="540"/>
      <c r="B28" s="541"/>
      <c r="C28" s="535">
        <v>0</v>
      </c>
      <c r="D28" s="551">
        <v>0</v>
      </c>
      <c r="E28" s="552">
        <v>0</v>
      </c>
      <c r="F28" s="439">
        <f t="shared" si="0"/>
        <v>0</v>
      </c>
      <c r="G28" s="535">
        <v>0</v>
      </c>
      <c r="H28" s="551">
        <v>0</v>
      </c>
      <c r="I28" s="552">
        <v>0</v>
      </c>
      <c r="J28" s="438">
        <v>0</v>
      </c>
      <c r="K28" s="439">
        <f t="shared" si="1"/>
        <v>0</v>
      </c>
      <c r="L28" s="439">
        <f t="shared" si="2"/>
        <v>0</v>
      </c>
      <c r="M28" s="315">
        <v>0</v>
      </c>
    </row>
    <row r="29" spans="1:13" ht="15.75" hidden="1" customHeight="1" x14ac:dyDescent="0.25">
      <c r="A29" s="540"/>
      <c r="B29" s="541"/>
      <c r="C29" s="535">
        <v>0</v>
      </c>
      <c r="D29" s="551">
        <v>0</v>
      </c>
      <c r="E29" s="552">
        <v>0</v>
      </c>
      <c r="F29" s="439">
        <f t="shared" si="0"/>
        <v>0</v>
      </c>
      <c r="G29" s="535">
        <v>0</v>
      </c>
      <c r="H29" s="551">
        <v>0</v>
      </c>
      <c r="I29" s="552">
        <v>0</v>
      </c>
      <c r="J29" s="438">
        <v>0</v>
      </c>
      <c r="K29" s="439">
        <f t="shared" si="1"/>
        <v>0</v>
      </c>
      <c r="L29" s="439">
        <f t="shared" si="2"/>
        <v>0</v>
      </c>
      <c r="M29" s="315">
        <v>0</v>
      </c>
    </row>
    <row r="30" spans="1:13" ht="15.75" hidden="1" customHeight="1" x14ac:dyDescent="0.25">
      <c r="A30" s="540"/>
      <c r="B30" s="541"/>
      <c r="C30" s="535">
        <v>0</v>
      </c>
      <c r="D30" s="551">
        <v>0</v>
      </c>
      <c r="E30" s="552">
        <v>0</v>
      </c>
      <c r="F30" s="439">
        <f t="shared" si="0"/>
        <v>0</v>
      </c>
      <c r="G30" s="535">
        <v>0</v>
      </c>
      <c r="H30" s="551">
        <v>0</v>
      </c>
      <c r="I30" s="552">
        <v>0</v>
      </c>
      <c r="J30" s="438">
        <v>0</v>
      </c>
      <c r="K30" s="439">
        <f t="shared" si="1"/>
        <v>0</v>
      </c>
      <c r="L30" s="439">
        <f t="shared" si="2"/>
        <v>0</v>
      </c>
      <c r="M30" s="315">
        <v>0</v>
      </c>
    </row>
    <row r="31" spans="1:13" ht="15.75" hidden="1" customHeight="1" x14ac:dyDescent="0.25">
      <c r="A31" s="540"/>
      <c r="B31" s="541"/>
      <c r="C31" s="535">
        <v>0</v>
      </c>
      <c r="D31" s="551">
        <v>0</v>
      </c>
      <c r="E31" s="552">
        <v>0</v>
      </c>
      <c r="F31" s="439">
        <f t="shared" si="0"/>
        <v>0</v>
      </c>
      <c r="G31" s="535">
        <v>0</v>
      </c>
      <c r="H31" s="551">
        <v>0</v>
      </c>
      <c r="I31" s="552">
        <v>0</v>
      </c>
      <c r="J31" s="438">
        <v>0</v>
      </c>
      <c r="K31" s="439">
        <f t="shared" si="1"/>
        <v>0</v>
      </c>
      <c r="L31" s="439">
        <f t="shared" si="2"/>
        <v>0</v>
      </c>
      <c r="M31" s="315">
        <v>0</v>
      </c>
    </row>
    <row r="32" spans="1:13" ht="15.75" hidden="1" customHeight="1" x14ac:dyDescent="0.25">
      <c r="A32" s="540"/>
      <c r="B32" s="541"/>
      <c r="C32" s="535">
        <v>0</v>
      </c>
      <c r="D32" s="551">
        <v>0</v>
      </c>
      <c r="E32" s="552">
        <v>0</v>
      </c>
      <c r="F32" s="439">
        <f t="shared" si="0"/>
        <v>0</v>
      </c>
      <c r="G32" s="535">
        <v>0</v>
      </c>
      <c r="H32" s="551">
        <v>0</v>
      </c>
      <c r="I32" s="552">
        <v>0</v>
      </c>
      <c r="J32" s="438">
        <v>0</v>
      </c>
      <c r="K32" s="439">
        <f t="shared" si="1"/>
        <v>0</v>
      </c>
      <c r="L32" s="439">
        <f t="shared" si="2"/>
        <v>0</v>
      </c>
      <c r="M32" s="315">
        <v>0</v>
      </c>
    </row>
    <row r="33" spans="1:13" ht="15.75" hidden="1" customHeight="1" x14ac:dyDescent="0.25">
      <c r="A33" s="540"/>
      <c r="B33" s="541"/>
      <c r="C33" s="535">
        <v>0</v>
      </c>
      <c r="D33" s="551">
        <v>0</v>
      </c>
      <c r="E33" s="552">
        <v>0</v>
      </c>
      <c r="F33" s="439">
        <f t="shared" si="0"/>
        <v>0</v>
      </c>
      <c r="G33" s="535">
        <v>0</v>
      </c>
      <c r="H33" s="551">
        <v>0</v>
      </c>
      <c r="I33" s="552">
        <v>0</v>
      </c>
      <c r="J33" s="438">
        <v>0</v>
      </c>
      <c r="K33" s="439">
        <f t="shared" si="1"/>
        <v>0</v>
      </c>
      <c r="L33" s="439">
        <f t="shared" si="2"/>
        <v>0</v>
      </c>
      <c r="M33" s="315">
        <v>0</v>
      </c>
    </row>
    <row r="34" spans="1:13" ht="15.75" hidden="1" customHeight="1" x14ac:dyDescent="0.25">
      <c r="A34" s="540"/>
      <c r="B34" s="541"/>
      <c r="C34" s="535">
        <v>0</v>
      </c>
      <c r="D34" s="551">
        <v>0</v>
      </c>
      <c r="E34" s="552">
        <v>0</v>
      </c>
      <c r="F34" s="439">
        <f t="shared" si="0"/>
        <v>0</v>
      </c>
      <c r="G34" s="535">
        <v>0</v>
      </c>
      <c r="H34" s="551">
        <v>0</v>
      </c>
      <c r="I34" s="552">
        <v>0</v>
      </c>
      <c r="J34" s="438">
        <v>0</v>
      </c>
      <c r="K34" s="439">
        <f t="shared" si="1"/>
        <v>0</v>
      </c>
      <c r="L34" s="439">
        <f t="shared" si="2"/>
        <v>0</v>
      </c>
      <c r="M34" s="315">
        <v>0</v>
      </c>
    </row>
    <row r="35" spans="1:13" ht="15.75" hidden="1" customHeight="1" x14ac:dyDescent="0.25">
      <c r="A35" s="540"/>
      <c r="B35" s="541"/>
      <c r="C35" s="535">
        <v>0</v>
      </c>
      <c r="D35" s="551">
        <v>0</v>
      </c>
      <c r="E35" s="552">
        <v>0</v>
      </c>
      <c r="F35" s="439">
        <f t="shared" si="0"/>
        <v>0</v>
      </c>
      <c r="G35" s="535">
        <v>0</v>
      </c>
      <c r="H35" s="551">
        <v>0</v>
      </c>
      <c r="I35" s="552">
        <v>0</v>
      </c>
      <c r="J35" s="438">
        <v>0</v>
      </c>
      <c r="K35" s="439">
        <f t="shared" si="1"/>
        <v>0</v>
      </c>
      <c r="L35" s="439">
        <f t="shared" si="2"/>
        <v>0</v>
      </c>
      <c r="M35" s="315">
        <v>0</v>
      </c>
    </row>
    <row r="36" spans="1:13" ht="15.75" hidden="1" customHeight="1" x14ac:dyDescent="0.25">
      <c r="A36" s="540"/>
      <c r="B36" s="541"/>
      <c r="C36" s="535">
        <v>0</v>
      </c>
      <c r="D36" s="551">
        <v>0</v>
      </c>
      <c r="E36" s="552">
        <v>0</v>
      </c>
      <c r="F36" s="439">
        <f t="shared" si="0"/>
        <v>0</v>
      </c>
      <c r="G36" s="535">
        <v>0</v>
      </c>
      <c r="H36" s="551">
        <v>0</v>
      </c>
      <c r="I36" s="552">
        <v>0</v>
      </c>
      <c r="J36" s="438">
        <v>0</v>
      </c>
      <c r="K36" s="439">
        <f t="shared" si="1"/>
        <v>0</v>
      </c>
      <c r="L36" s="439">
        <f t="shared" si="2"/>
        <v>0</v>
      </c>
      <c r="M36" s="315">
        <v>0</v>
      </c>
    </row>
    <row r="37" spans="1:13" ht="15.75" hidden="1" customHeight="1" x14ac:dyDescent="0.25">
      <c r="A37" s="540"/>
      <c r="B37" s="541"/>
      <c r="C37" s="535">
        <v>0</v>
      </c>
      <c r="D37" s="551">
        <v>0</v>
      </c>
      <c r="E37" s="552">
        <v>0</v>
      </c>
      <c r="F37" s="439">
        <f t="shared" si="0"/>
        <v>0</v>
      </c>
      <c r="G37" s="535">
        <v>0</v>
      </c>
      <c r="H37" s="551">
        <v>0</v>
      </c>
      <c r="I37" s="552">
        <v>0</v>
      </c>
      <c r="J37" s="438">
        <v>0</v>
      </c>
      <c r="K37" s="439">
        <f t="shared" si="1"/>
        <v>0</v>
      </c>
      <c r="L37" s="439">
        <f t="shared" si="2"/>
        <v>0</v>
      </c>
      <c r="M37" s="315">
        <v>0</v>
      </c>
    </row>
    <row r="38" spans="1:13" ht="15.75" hidden="1" customHeight="1" x14ac:dyDescent="0.25">
      <c r="A38" s="540"/>
      <c r="B38" s="541"/>
      <c r="C38" s="535">
        <v>0</v>
      </c>
      <c r="D38" s="551">
        <v>0</v>
      </c>
      <c r="E38" s="552">
        <v>0</v>
      </c>
      <c r="F38" s="439">
        <f t="shared" si="0"/>
        <v>0</v>
      </c>
      <c r="G38" s="535">
        <v>0</v>
      </c>
      <c r="H38" s="551">
        <v>0</v>
      </c>
      <c r="I38" s="552">
        <v>0</v>
      </c>
      <c r="J38" s="438">
        <v>0</v>
      </c>
      <c r="K38" s="439">
        <f t="shared" ref="K38:K59" si="3">SUM(G38:J38)</f>
        <v>0</v>
      </c>
      <c r="L38" s="439">
        <f t="shared" ref="L38:L59" si="4">F38+K38</f>
        <v>0</v>
      </c>
      <c r="M38" s="315">
        <v>0</v>
      </c>
    </row>
    <row r="39" spans="1:13" ht="15.75" hidden="1" customHeight="1" x14ac:dyDescent="0.25">
      <c r="A39" s="540"/>
      <c r="B39" s="541"/>
      <c r="C39" s="535">
        <v>0</v>
      </c>
      <c r="D39" s="551">
        <v>0</v>
      </c>
      <c r="E39" s="552">
        <v>0</v>
      </c>
      <c r="F39" s="439">
        <f t="shared" si="0"/>
        <v>0</v>
      </c>
      <c r="G39" s="535">
        <v>0</v>
      </c>
      <c r="H39" s="551">
        <v>0</v>
      </c>
      <c r="I39" s="552">
        <v>0</v>
      </c>
      <c r="J39" s="438">
        <v>0</v>
      </c>
      <c r="K39" s="439">
        <f t="shared" si="3"/>
        <v>0</v>
      </c>
      <c r="L39" s="439">
        <f t="shared" si="4"/>
        <v>0</v>
      </c>
      <c r="M39" s="315">
        <v>0</v>
      </c>
    </row>
    <row r="40" spans="1:13" ht="15.75" hidden="1" customHeight="1" x14ac:dyDescent="0.25">
      <c r="A40" s="540"/>
      <c r="B40" s="541"/>
      <c r="C40" s="535">
        <v>0</v>
      </c>
      <c r="D40" s="551">
        <v>0</v>
      </c>
      <c r="E40" s="552">
        <v>0</v>
      </c>
      <c r="F40" s="439">
        <f t="shared" si="0"/>
        <v>0</v>
      </c>
      <c r="G40" s="535">
        <v>0</v>
      </c>
      <c r="H40" s="551">
        <v>0</v>
      </c>
      <c r="I40" s="552">
        <v>0</v>
      </c>
      <c r="J40" s="438">
        <v>0</v>
      </c>
      <c r="K40" s="439">
        <f t="shared" si="3"/>
        <v>0</v>
      </c>
      <c r="L40" s="439">
        <f t="shared" si="4"/>
        <v>0</v>
      </c>
      <c r="M40" s="315">
        <v>0</v>
      </c>
    </row>
    <row r="41" spans="1:13" ht="15.75" hidden="1" customHeight="1" x14ac:dyDescent="0.25">
      <c r="A41" s="540"/>
      <c r="B41" s="541"/>
      <c r="C41" s="535">
        <v>0</v>
      </c>
      <c r="D41" s="551">
        <v>0</v>
      </c>
      <c r="E41" s="552">
        <v>0</v>
      </c>
      <c r="F41" s="439">
        <f t="shared" si="0"/>
        <v>0</v>
      </c>
      <c r="G41" s="535">
        <v>0</v>
      </c>
      <c r="H41" s="551">
        <v>0</v>
      </c>
      <c r="I41" s="552">
        <v>0</v>
      </c>
      <c r="J41" s="438">
        <v>0</v>
      </c>
      <c r="K41" s="439">
        <f t="shared" si="3"/>
        <v>0</v>
      </c>
      <c r="L41" s="439">
        <f t="shared" si="4"/>
        <v>0</v>
      </c>
      <c r="M41" s="315">
        <v>0</v>
      </c>
    </row>
    <row r="42" spans="1:13" ht="15.75" hidden="1" customHeight="1" x14ac:dyDescent="0.25">
      <c r="A42" s="540"/>
      <c r="B42" s="541"/>
      <c r="C42" s="535">
        <v>0</v>
      </c>
      <c r="D42" s="551">
        <v>0</v>
      </c>
      <c r="E42" s="552">
        <v>0</v>
      </c>
      <c r="F42" s="439">
        <f t="shared" si="0"/>
        <v>0</v>
      </c>
      <c r="G42" s="535">
        <v>0</v>
      </c>
      <c r="H42" s="551">
        <v>0</v>
      </c>
      <c r="I42" s="552">
        <v>0</v>
      </c>
      <c r="J42" s="438">
        <v>0</v>
      </c>
      <c r="K42" s="439">
        <f t="shared" si="3"/>
        <v>0</v>
      </c>
      <c r="L42" s="439">
        <f t="shared" si="4"/>
        <v>0</v>
      </c>
      <c r="M42" s="315">
        <v>0</v>
      </c>
    </row>
    <row r="43" spans="1:13" ht="15.75" hidden="1" customHeight="1" x14ac:dyDescent="0.25">
      <c r="A43" s="540"/>
      <c r="B43" s="541"/>
      <c r="C43" s="535">
        <v>0</v>
      </c>
      <c r="D43" s="551">
        <v>0</v>
      </c>
      <c r="E43" s="552">
        <v>0</v>
      </c>
      <c r="F43" s="439">
        <f t="shared" si="0"/>
        <v>0</v>
      </c>
      <c r="G43" s="535">
        <v>0</v>
      </c>
      <c r="H43" s="551">
        <v>0</v>
      </c>
      <c r="I43" s="552">
        <v>0</v>
      </c>
      <c r="J43" s="438">
        <v>0</v>
      </c>
      <c r="K43" s="439">
        <f t="shared" si="3"/>
        <v>0</v>
      </c>
      <c r="L43" s="439">
        <f t="shared" si="4"/>
        <v>0</v>
      </c>
      <c r="M43" s="315">
        <v>0</v>
      </c>
    </row>
    <row r="44" spans="1:13" ht="15.75" hidden="1" customHeight="1" x14ac:dyDescent="0.25">
      <c r="A44" s="540"/>
      <c r="B44" s="541"/>
      <c r="C44" s="535">
        <v>0</v>
      </c>
      <c r="D44" s="551">
        <v>0</v>
      </c>
      <c r="E44" s="552">
        <v>0</v>
      </c>
      <c r="F44" s="439">
        <f t="shared" si="0"/>
        <v>0</v>
      </c>
      <c r="G44" s="535">
        <v>0</v>
      </c>
      <c r="H44" s="551">
        <v>0</v>
      </c>
      <c r="I44" s="552">
        <v>0</v>
      </c>
      <c r="J44" s="438">
        <v>0</v>
      </c>
      <c r="K44" s="439">
        <f t="shared" si="3"/>
        <v>0</v>
      </c>
      <c r="L44" s="439">
        <f t="shared" si="4"/>
        <v>0</v>
      </c>
      <c r="M44" s="315">
        <v>0</v>
      </c>
    </row>
    <row r="45" spans="1:13" ht="15.75" hidden="1" customHeight="1" x14ac:dyDescent="0.25">
      <c r="A45" s="540"/>
      <c r="B45" s="541"/>
      <c r="C45" s="535">
        <v>0</v>
      </c>
      <c r="D45" s="551">
        <v>0</v>
      </c>
      <c r="E45" s="552">
        <v>0</v>
      </c>
      <c r="F45" s="439">
        <f t="shared" si="0"/>
        <v>0</v>
      </c>
      <c r="G45" s="535">
        <v>0</v>
      </c>
      <c r="H45" s="551">
        <v>0</v>
      </c>
      <c r="I45" s="552">
        <v>0</v>
      </c>
      <c r="J45" s="438">
        <v>0</v>
      </c>
      <c r="K45" s="439">
        <f t="shared" si="3"/>
        <v>0</v>
      </c>
      <c r="L45" s="439">
        <f t="shared" si="4"/>
        <v>0</v>
      </c>
      <c r="M45" s="315">
        <v>0</v>
      </c>
    </row>
    <row r="46" spans="1:13" ht="15.75" hidden="1" customHeight="1" x14ac:dyDescent="0.25">
      <c r="A46" s="540"/>
      <c r="B46" s="541"/>
      <c r="C46" s="535">
        <v>0</v>
      </c>
      <c r="D46" s="551">
        <v>0</v>
      </c>
      <c r="E46" s="552">
        <v>0</v>
      </c>
      <c r="F46" s="439">
        <f t="shared" si="0"/>
        <v>0</v>
      </c>
      <c r="G46" s="535">
        <v>0</v>
      </c>
      <c r="H46" s="551">
        <v>0</v>
      </c>
      <c r="I46" s="552">
        <v>0</v>
      </c>
      <c r="J46" s="438">
        <v>0</v>
      </c>
      <c r="K46" s="439">
        <f t="shared" si="3"/>
        <v>0</v>
      </c>
      <c r="L46" s="439">
        <f t="shared" si="4"/>
        <v>0</v>
      </c>
      <c r="M46" s="315">
        <v>0</v>
      </c>
    </row>
    <row r="47" spans="1:13" ht="15.75" hidden="1" customHeight="1" x14ac:dyDescent="0.25">
      <c r="A47" s="540"/>
      <c r="B47" s="541"/>
      <c r="C47" s="535">
        <v>0</v>
      </c>
      <c r="D47" s="551">
        <v>0</v>
      </c>
      <c r="E47" s="552">
        <v>0</v>
      </c>
      <c r="F47" s="439">
        <f t="shared" si="0"/>
        <v>0</v>
      </c>
      <c r="G47" s="535">
        <v>0</v>
      </c>
      <c r="H47" s="551">
        <v>0</v>
      </c>
      <c r="I47" s="552">
        <v>0</v>
      </c>
      <c r="J47" s="438">
        <v>0</v>
      </c>
      <c r="K47" s="439">
        <f t="shared" si="3"/>
        <v>0</v>
      </c>
      <c r="L47" s="439">
        <f t="shared" si="4"/>
        <v>0</v>
      </c>
      <c r="M47" s="315">
        <v>0</v>
      </c>
    </row>
    <row r="48" spans="1:13" ht="15.75" hidden="1" customHeight="1" x14ac:dyDescent="0.25">
      <c r="A48" s="540"/>
      <c r="B48" s="541"/>
      <c r="C48" s="535">
        <v>0</v>
      </c>
      <c r="D48" s="551">
        <v>0</v>
      </c>
      <c r="E48" s="552">
        <v>0</v>
      </c>
      <c r="F48" s="439">
        <f t="shared" si="0"/>
        <v>0</v>
      </c>
      <c r="G48" s="535">
        <v>0</v>
      </c>
      <c r="H48" s="551">
        <v>0</v>
      </c>
      <c r="I48" s="552">
        <v>0</v>
      </c>
      <c r="J48" s="438">
        <v>0</v>
      </c>
      <c r="K48" s="439">
        <f t="shared" si="3"/>
        <v>0</v>
      </c>
      <c r="L48" s="439">
        <f t="shared" si="4"/>
        <v>0</v>
      </c>
      <c r="M48" s="315">
        <v>0</v>
      </c>
    </row>
    <row r="49" spans="1:14" ht="15.75" hidden="1" customHeight="1" x14ac:dyDescent="0.25">
      <c r="A49" s="540"/>
      <c r="B49" s="541"/>
      <c r="C49" s="535">
        <v>0</v>
      </c>
      <c r="D49" s="551">
        <v>0</v>
      </c>
      <c r="E49" s="552">
        <v>0</v>
      </c>
      <c r="F49" s="439">
        <f t="shared" si="0"/>
        <v>0</v>
      </c>
      <c r="G49" s="535">
        <v>0</v>
      </c>
      <c r="H49" s="551">
        <v>0</v>
      </c>
      <c r="I49" s="552">
        <v>0</v>
      </c>
      <c r="J49" s="438">
        <v>0</v>
      </c>
      <c r="K49" s="439">
        <f t="shared" si="3"/>
        <v>0</v>
      </c>
      <c r="L49" s="439">
        <f t="shared" si="4"/>
        <v>0</v>
      </c>
      <c r="M49" s="315">
        <v>0</v>
      </c>
    </row>
    <row r="50" spans="1:14" ht="15.75" hidden="1" customHeight="1" x14ac:dyDescent="0.25">
      <c r="A50" s="540"/>
      <c r="B50" s="541"/>
      <c r="C50" s="535">
        <v>0</v>
      </c>
      <c r="D50" s="551">
        <v>0</v>
      </c>
      <c r="E50" s="552">
        <v>0</v>
      </c>
      <c r="F50" s="439">
        <f t="shared" si="0"/>
        <v>0</v>
      </c>
      <c r="G50" s="535">
        <v>0</v>
      </c>
      <c r="H50" s="551">
        <v>0</v>
      </c>
      <c r="I50" s="552">
        <v>0</v>
      </c>
      <c r="J50" s="438">
        <v>0</v>
      </c>
      <c r="K50" s="439">
        <f t="shared" si="3"/>
        <v>0</v>
      </c>
      <c r="L50" s="439">
        <f t="shared" si="4"/>
        <v>0</v>
      </c>
      <c r="M50" s="315">
        <v>0</v>
      </c>
    </row>
    <row r="51" spans="1:14" ht="15.75" hidden="1" customHeight="1" x14ac:dyDescent="0.25">
      <c r="A51" s="540"/>
      <c r="B51" s="541"/>
      <c r="C51" s="535">
        <v>0</v>
      </c>
      <c r="D51" s="551">
        <v>0</v>
      </c>
      <c r="E51" s="552">
        <v>0</v>
      </c>
      <c r="F51" s="439">
        <f t="shared" si="0"/>
        <v>0</v>
      </c>
      <c r="G51" s="535">
        <v>0</v>
      </c>
      <c r="H51" s="551">
        <v>0</v>
      </c>
      <c r="I51" s="552">
        <v>0</v>
      </c>
      <c r="J51" s="438">
        <v>0</v>
      </c>
      <c r="K51" s="439">
        <f t="shared" si="3"/>
        <v>0</v>
      </c>
      <c r="L51" s="439">
        <f t="shared" si="4"/>
        <v>0</v>
      </c>
      <c r="M51" s="315">
        <v>0</v>
      </c>
    </row>
    <row r="52" spans="1:14" ht="15.75" hidden="1" customHeight="1" x14ac:dyDescent="0.25">
      <c r="A52" s="540"/>
      <c r="B52" s="541"/>
      <c r="C52" s="535">
        <v>0</v>
      </c>
      <c r="D52" s="551">
        <v>0</v>
      </c>
      <c r="E52" s="552">
        <v>0</v>
      </c>
      <c r="F52" s="439">
        <f t="shared" si="0"/>
        <v>0</v>
      </c>
      <c r="G52" s="535">
        <v>0</v>
      </c>
      <c r="H52" s="551">
        <v>0</v>
      </c>
      <c r="I52" s="552">
        <v>0</v>
      </c>
      <c r="J52" s="438">
        <v>0</v>
      </c>
      <c r="K52" s="439">
        <f t="shared" si="3"/>
        <v>0</v>
      </c>
      <c r="L52" s="439">
        <f t="shared" si="4"/>
        <v>0</v>
      </c>
      <c r="M52" s="315">
        <v>0</v>
      </c>
    </row>
    <row r="53" spans="1:14" ht="15.75" hidden="1" customHeight="1" x14ac:dyDescent="0.25">
      <c r="A53" s="540"/>
      <c r="B53" s="541"/>
      <c r="C53" s="535">
        <v>0</v>
      </c>
      <c r="D53" s="551">
        <v>0</v>
      </c>
      <c r="E53" s="552">
        <v>0</v>
      </c>
      <c r="F53" s="439">
        <f t="shared" si="0"/>
        <v>0</v>
      </c>
      <c r="G53" s="535">
        <v>0</v>
      </c>
      <c r="H53" s="551">
        <v>0</v>
      </c>
      <c r="I53" s="552">
        <v>0</v>
      </c>
      <c r="J53" s="438">
        <v>0</v>
      </c>
      <c r="K53" s="439">
        <f t="shared" si="3"/>
        <v>0</v>
      </c>
      <c r="L53" s="439">
        <f t="shared" si="4"/>
        <v>0</v>
      </c>
      <c r="M53" s="315">
        <v>0</v>
      </c>
    </row>
    <row r="54" spans="1:14" ht="15.75" hidden="1" customHeight="1" x14ac:dyDescent="0.25">
      <c r="A54" s="540"/>
      <c r="B54" s="541"/>
      <c r="C54" s="535">
        <v>0</v>
      </c>
      <c r="D54" s="551">
        <v>0</v>
      </c>
      <c r="E54" s="552">
        <v>0</v>
      </c>
      <c r="F54" s="439">
        <f t="shared" si="0"/>
        <v>0</v>
      </c>
      <c r="G54" s="535">
        <v>0</v>
      </c>
      <c r="H54" s="551">
        <v>0</v>
      </c>
      <c r="I54" s="552">
        <v>0</v>
      </c>
      <c r="J54" s="438">
        <v>0</v>
      </c>
      <c r="K54" s="439">
        <f t="shared" si="3"/>
        <v>0</v>
      </c>
      <c r="L54" s="439">
        <f t="shared" si="4"/>
        <v>0</v>
      </c>
      <c r="M54" s="315">
        <v>0</v>
      </c>
    </row>
    <row r="55" spans="1:14" ht="15.75" hidden="1" customHeight="1" x14ac:dyDescent="0.25">
      <c r="A55" s="540"/>
      <c r="B55" s="541"/>
      <c r="C55" s="535">
        <v>0</v>
      </c>
      <c r="D55" s="551">
        <v>0</v>
      </c>
      <c r="E55" s="552">
        <v>0</v>
      </c>
      <c r="F55" s="439">
        <f t="shared" ref="F55:F59" si="5">C55*D55*E55</f>
        <v>0</v>
      </c>
      <c r="G55" s="535">
        <v>0</v>
      </c>
      <c r="H55" s="551">
        <v>0</v>
      </c>
      <c r="I55" s="552">
        <v>0</v>
      </c>
      <c r="J55" s="438">
        <v>0</v>
      </c>
      <c r="K55" s="439">
        <f t="shared" si="3"/>
        <v>0</v>
      </c>
      <c r="L55" s="439">
        <f t="shared" si="4"/>
        <v>0</v>
      </c>
      <c r="M55" s="315">
        <v>0</v>
      </c>
    </row>
    <row r="56" spans="1:14" ht="15.75" hidden="1" customHeight="1" x14ac:dyDescent="0.25">
      <c r="A56" s="540"/>
      <c r="B56" s="541"/>
      <c r="C56" s="535">
        <v>0</v>
      </c>
      <c r="D56" s="551">
        <v>0</v>
      </c>
      <c r="E56" s="552">
        <v>0</v>
      </c>
      <c r="F56" s="439">
        <f t="shared" si="5"/>
        <v>0</v>
      </c>
      <c r="G56" s="535">
        <v>0</v>
      </c>
      <c r="H56" s="551">
        <v>0</v>
      </c>
      <c r="I56" s="552">
        <v>0</v>
      </c>
      <c r="J56" s="438">
        <v>0</v>
      </c>
      <c r="K56" s="439">
        <f t="shared" si="3"/>
        <v>0</v>
      </c>
      <c r="L56" s="439">
        <f t="shared" si="4"/>
        <v>0</v>
      </c>
      <c r="M56" s="315">
        <v>0</v>
      </c>
    </row>
    <row r="57" spans="1:14" ht="15.75" hidden="1" customHeight="1" x14ac:dyDescent="0.25">
      <c r="A57" s="540"/>
      <c r="B57" s="541"/>
      <c r="C57" s="535">
        <v>0</v>
      </c>
      <c r="D57" s="551">
        <v>0</v>
      </c>
      <c r="E57" s="552">
        <v>0</v>
      </c>
      <c r="F57" s="439">
        <f t="shared" si="5"/>
        <v>0</v>
      </c>
      <c r="G57" s="535">
        <v>0</v>
      </c>
      <c r="H57" s="551">
        <v>0</v>
      </c>
      <c r="I57" s="552">
        <v>0</v>
      </c>
      <c r="J57" s="438">
        <v>0</v>
      </c>
      <c r="K57" s="439">
        <f t="shared" si="3"/>
        <v>0</v>
      </c>
      <c r="L57" s="439">
        <f t="shared" si="4"/>
        <v>0</v>
      </c>
      <c r="M57" s="315">
        <v>0</v>
      </c>
    </row>
    <row r="58" spans="1:14" ht="15.75" hidden="1" customHeight="1" x14ac:dyDescent="0.25">
      <c r="A58" s="540"/>
      <c r="B58" s="541"/>
      <c r="C58" s="535">
        <v>0</v>
      </c>
      <c r="D58" s="551">
        <v>0</v>
      </c>
      <c r="E58" s="552">
        <v>0</v>
      </c>
      <c r="F58" s="439">
        <f t="shared" si="5"/>
        <v>0</v>
      </c>
      <c r="G58" s="535">
        <v>0</v>
      </c>
      <c r="H58" s="551">
        <v>0</v>
      </c>
      <c r="I58" s="552">
        <v>0</v>
      </c>
      <c r="J58" s="438">
        <v>0</v>
      </c>
      <c r="K58" s="439">
        <f t="shared" si="3"/>
        <v>0</v>
      </c>
      <c r="L58" s="439">
        <f t="shared" si="4"/>
        <v>0</v>
      </c>
      <c r="M58" s="315">
        <v>0</v>
      </c>
    </row>
    <row r="59" spans="1:14" ht="15.75" hidden="1" customHeight="1" thickBot="1" x14ac:dyDescent="0.3">
      <c r="A59" s="542"/>
      <c r="B59" s="543"/>
      <c r="C59" s="535">
        <v>0</v>
      </c>
      <c r="D59" s="551">
        <v>0</v>
      </c>
      <c r="E59" s="552">
        <v>0</v>
      </c>
      <c r="F59" s="440">
        <f t="shared" si="5"/>
        <v>0</v>
      </c>
      <c r="G59" s="535">
        <v>0</v>
      </c>
      <c r="H59" s="551">
        <v>0</v>
      </c>
      <c r="I59" s="552">
        <v>0</v>
      </c>
      <c r="J59" s="438">
        <v>0</v>
      </c>
      <c r="K59" s="440">
        <f t="shared" si="3"/>
        <v>0</v>
      </c>
      <c r="L59" s="440">
        <f t="shared" si="4"/>
        <v>0</v>
      </c>
      <c r="M59" s="315">
        <v>0</v>
      </c>
    </row>
    <row r="60" spans="1:14" ht="15.75" customHeight="1" x14ac:dyDescent="0.4">
      <c r="A60" s="1053" t="s">
        <v>216</v>
      </c>
      <c r="B60" s="1054"/>
      <c r="C60" s="248"/>
      <c r="D60" s="249">
        <f>SUM(D6:D59)</f>
        <v>0</v>
      </c>
      <c r="E60" s="250"/>
      <c r="F60" s="251">
        <f>SUM(F6:F59)</f>
        <v>0</v>
      </c>
      <c r="G60" s="251">
        <f>SUM(G6:G59)</f>
        <v>0</v>
      </c>
      <c r="H60" s="251">
        <f>SUM(H6:H59)</f>
        <v>0</v>
      </c>
      <c r="I60" s="251">
        <f t="shared" ref="I60:J60" si="6">SUM(I6:I59)</f>
        <v>0</v>
      </c>
      <c r="J60" s="251">
        <f t="shared" si="6"/>
        <v>0</v>
      </c>
      <c r="K60" s="251">
        <f>SUM(K6:K59)</f>
        <v>0</v>
      </c>
      <c r="L60" s="251">
        <f>SUM(L6:L59)</f>
        <v>0</v>
      </c>
      <c r="M60" s="252">
        <f>SUM(M6:M59)</f>
        <v>0</v>
      </c>
      <c r="N60" s="118"/>
    </row>
    <row r="61" spans="1:14" ht="15.75" customHeight="1" x14ac:dyDescent="0.35">
      <c r="A61" s="169"/>
      <c r="B61" s="170"/>
      <c r="C61" s="170"/>
      <c r="D61" s="1055"/>
      <c r="E61" s="1055"/>
      <c r="F61" s="124"/>
      <c r="G61" s="124"/>
      <c r="H61" s="124"/>
      <c r="I61" s="124"/>
      <c r="J61" s="124"/>
      <c r="K61" s="124"/>
      <c r="L61" s="124"/>
      <c r="M61" s="145"/>
      <c r="N61" s="118"/>
    </row>
    <row r="62" spans="1:14" ht="15.75" customHeight="1" x14ac:dyDescent="0.2">
      <c r="A62" s="169"/>
      <c r="B62" s="170"/>
      <c r="C62" s="170"/>
      <c r="D62" s="123"/>
      <c r="E62" s="123"/>
      <c r="F62" s="1056" t="s">
        <v>217</v>
      </c>
      <c r="G62" s="1057"/>
      <c r="H62" s="1057"/>
      <c r="I62" s="1057"/>
      <c r="J62" s="1057"/>
      <c r="K62" s="1057"/>
      <c r="L62" s="1057"/>
      <c r="M62" s="1058"/>
    </row>
    <row r="63" spans="1:14" ht="15.75" customHeight="1" thickBot="1" x14ac:dyDescent="0.25">
      <c r="A63" s="166"/>
      <c r="B63" s="167"/>
      <c r="C63" s="168"/>
      <c r="D63" s="1062"/>
      <c r="E63" s="1063"/>
      <c r="F63" s="1059"/>
      <c r="G63" s="1060"/>
      <c r="H63" s="1060"/>
      <c r="I63" s="1060"/>
      <c r="J63" s="1060"/>
      <c r="K63" s="1060"/>
      <c r="L63" s="1060"/>
      <c r="M63" s="1061"/>
    </row>
    <row r="64" spans="1:14" ht="15.75" customHeight="1" x14ac:dyDescent="0.25">
      <c r="A64" s="120"/>
      <c r="B64" s="120"/>
      <c r="C64" s="121"/>
      <c r="D64" s="120"/>
      <c r="E64" s="1052"/>
      <c r="F64" s="1052"/>
    </row>
  </sheetData>
  <sheetProtection algorithmName="SHA-512" hashValue="WssXDFfwTaha/EcqkcmO6ADFUu/07ptXrqe+gW1Gu3aJoNt6Ejfy41+wNUdQBF+79gHn4EPzTVOExExMqdihwA==" saltValue="vEOBIEju428sMq7rQFEZQA==" spinCount="100000" sheet="1" objects="1" scenarios="1" formatColumns="0" formatRows="0" insertColumns="0" insertRows="0" deleteColumns="0" deleteRows="0" sort="0"/>
  <mergeCells count="12">
    <mergeCell ref="E64:F64"/>
    <mergeCell ref="A60:B60"/>
    <mergeCell ref="D61:E61"/>
    <mergeCell ref="F62:M63"/>
    <mergeCell ref="D63:E63"/>
    <mergeCell ref="C4:F4"/>
    <mergeCell ref="G4:K4"/>
    <mergeCell ref="A1:M1"/>
    <mergeCell ref="B2:F2"/>
    <mergeCell ref="K2:L2"/>
    <mergeCell ref="B3:F3"/>
    <mergeCell ref="K3:L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B06C-D322-4F93-B5F7-7EADD0475C6D}">
  <sheetPr>
    <pageSetUpPr fitToPage="1"/>
  </sheetPr>
  <dimension ref="A2:N28"/>
  <sheetViews>
    <sheetView topLeftCell="A2" zoomScale="120" zoomScaleNormal="120" workbookViewId="0">
      <selection activeCell="E2" sqref="E2:M3"/>
    </sheetView>
  </sheetViews>
  <sheetFormatPr defaultColWidth="12.85546875" defaultRowHeight="15" x14ac:dyDescent="0.25"/>
  <cols>
    <col min="1" max="1" width="2.5703125" customWidth="1"/>
    <col min="2" max="2" width="23.140625" customWidth="1"/>
    <col min="3" max="3" width="22.85546875" customWidth="1"/>
    <col min="4" max="4" width="13.85546875" customWidth="1"/>
    <col min="5" max="5" width="5" customWidth="1"/>
    <col min="6" max="6" width="12.85546875" customWidth="1"/>
    <col min="7" max="7" width="5" customWidth="1"/>
    <col min="8" max="8" width="10.85546875" customWidth="1"/>
    <col min="9" max="9" width="5" customWidth="1"/>
    <col min="10" max="10" width="12.85546875" customWidth="1"/>
    <col min="11" max="11" width="5" customWidth="1"/>
    <col min="12" max="12" width="12.85546875" customWidth="1"/>
    <col min="13" max="13" width="14.85546875" customWidth="1"/>
    <col min="14" max="14" width="4.140625" customWidth="1"/>
  </cols>
  <sheetData>
    <row r="2" spans="1:14" ht="15.75" x14ac:dyDescent="0.25">
      <c r="B2" s="141" t="s">
        <v>5</v>
      </c>
      <c r="C2" s="142" t="str">
        <f>'23CR pg. 1'!F8</f>
        <v xml:space="preserve">Township of Union Board of Education </v>
      </c>
      <c r="D2" s="374"/>
      <c r="E2" s="1066" t="s">
        <v>223</v>
      </c>
      <c r="F2" s="1066"/>
      <c r="G2" s="1066"/>
      <c r="H2" s="1066"/>
      <c r="I2" s="1066"/>
      <c r="J2" s="1066"/>
      <c r="K2" s="1066"/>
      <c r="L2" s="1066"/>
      <c r="M2" s="1066"/>
      <c r="N2" s="81"/>
    </row>
    <row r="3" spans="1:14" ht="15.75" x14ac:dyDescent="0.25">
      <c r="B3" s="141" t="s">
        <v>44</v>
      </c>
      <c r="C3" s="142" t="str">
        <f>'23CR pg. 1'!B12</f>
        <v>Pomptonian Food Service</v>
      </c>
      <c r="D3" s="374"/>
      <c r="E3" s="1066"/>
      <c r="F3" s="1066"/>
      <c r="G3" s="1066"/>
      <c r="H3" s="1066"/>
      <c r="I3" s="1066"/>
      <c r="J3" s="1066"/>
      <c r="K3" s="1066"/>
      <c r="L3" s="1066"/>
      <c r="M3" s="1066"/>
      <c r="N3" s="16"/>
    </row>
    <row r="4" spans="1:14" ht="27" customHeight="1" x14ac:dyDescent="0.3">
      <c r="B4" s="1064" t="s">
        <v>292</v>
      </c>
      <c r="C4" s="1064"/>
      <c r="D4" s="1064"/>
      <c r="E4" s="1064"/>
      <c r="F4" s="1064"/>
      <c r="G4" s="1064"/>
      <c r="H4" s="1064"/>
      <c r="I4" s="1064"/>
      <c r="J4" s="1064"/>
      <c r="K4" s="1064"/>
      <c r="L4" s="1064"/>
      <c r="M4" s="1064"/>
    </row>
    <row r="5" spans="1:14" ht="27" customHeight="1" x14ac:dyDescent="0.45">
      <c r="B5" s="1065" t="s">
        <v>224</v>
      </c>
      <c r="C5" s="1065"/>
      <c r="D5" s="1065"/>
      <c r="E5" s="1065"/>
      <c r="F5" s="1065"/>
      <c r="G5" s="1065"/>
      <c r="H5" s="1065"/>
      <c r="I5" s="1065"/>
      <c r="J5" s="1065"/>
      <c r="K5" s="1065"/>
      <c r="L5" s="1065"/>
      <c r="M5" s="1065"/>
    </row>
    <row r="6" spans="1:14" ht="50.25" customHeight="1" x14ac:dyDescent="0.3">
      <c r="A6" s="140"/>
      <c r="B6" s="387" t="s">
        <v>225</v>
      </c>
      <c r="C6" s="387" t="s">
        <v>226</v>
      </c>
      <c r="D6" s="387" t="s">
        <v>227</v>
      </c>
      <c r="E6" s="383" t="s">
        <v>228</v>
      </c>
      <c r="F6" s="388" t="s">
        <v>114</v>
      </c>
      <c r="G6" s="384" t="s">
        <v>229</v>
      </c>
      <c r="H6" s="389" t="s">
        <v>17</v>
      </c>
      <c r="I6" s="385" t="s">
        <v>229</v>
      </c>
      <c r="J6" s="390" t="s">
        <v>18</v>
      </c>
      <c r="K6" s="386" t="s">
        <v>229</v>
      </c>
      <c r="L6" s="391" t="s">
        <v>230</v>
      </c>
      <c r="M6" s="387" t="s">
        <v>20</v>
      </c>
      <c r="N6" s="140"/>
    </row>
    <row r="7" spans="1:14" ht="16.5" x14ac:dyDescent="0.3">
      <c r="B7" s="553"/>
      <c r="C7" s="553"/>
      <c r="D7" s="468">
        <v>0</v>
      </c>
      <c r="E7" s="392">
        <v>0</v>
      </c>
      <c r="F7" s="470">
        <f>D7*E7</f>
        <v>0</v>
      </c>
      <c r="G7" s="393">
        <v>0</v>
      </c>
      <c r="H7" s="471">
        <f>G7*D7</f>
        <v>0</v>
      </c>
      <c r="I7" s="394">
        <v>0</v>
      </c>
      <c r="J7" s="472">
        <f>D7*I7</f>
        <v>0</v>
      </c>
      <c r="K7" s="395">
        <v>0</v>
      </c>
      <c r="L7" s="473">
        <f>D7*K7</f>
        <v>0</v>
      </c>
      <c r="M7" s="396">
        <f t="shared" ref="M7:M27" si="0">(E7+G7+I7+K7)*D7</f>
        <v>0</v>
      </c>
    </row>
    <row r="8" spans="1:14" ht="16.5" x14ac:dyDescent="0.3">
      <c r="B8" s="553"/>
      <c r="C8" s="553"/>
      <c r="D8" s="468">
        <v>0</v>
      </c>
      <c r="E8" s="392">
        <v>0</v>
      </c>
      <c r="F8" s="470">
        <f t="shared" ref="F8:F27" si="1">D8*E8</f>
        <v>0</v>
      </c>
      <c r="G8" s="393">
        <v>0</v>
      </c>
      <c r="H8" s="471">
        <f t="shared" ref="H8:H27" si="2">G8*D8</f>
        <v>0</v>
      </c>
      <c r="I8" s="394">
        <v>0</v>
      </c>
      <c r="J8" s="472">
        <f t="shared" ref="J8:J27" si="3">D8*I8</f>
        <v>0</v>
      </c>
      <c r="K8" s="395">
        <v>0</v>
      </c>
      <c r="L8" s="473">
        <f t="shared" ref="L8:L27" si="4">D8*K8</f>
        <v>0</v>
      </c>
      <c r="M8" s="396">
        <f t="shared" si="0"/>
        <v>0</v>
      </c>
    </row>
    <row r="9" spans="1:14" ht="16.5" x14ac:dyDescent="0.3">
      <c r="B9" s="554"/>
      <c r="C9" s="554"/>
      <c r="D9" s="468">
        <v>0</v>
      </c>
      <c r="E9" s="392">
        <v>0</v>
      </c>
      <c r="F9" s="470">
        <f t="shared" si="1"/>
        <v>0</v>
      </c>
      <c r="G9" s="393">
        <v>0</v>
      </c>
      <c r="H9" s="471">
        <f t="shared" si="2"/>
        <v>0</v>
      </c>
      <c r="I9" s="394">
        <v>0</v>
      </c>
      <c r="J9" s="472">
        <f t="shared" si="3"/>
        <v>0</v>
      </c>
      <c r="K9" s="395">
        <v>0</v>
      </c>
      <c r="L9" s="473">
        <f t="shared" si="4"/>
        <v>0</v>
      </c>
      <c r="M9" s="397">
        <f t="shared" si="0"/>
        <v>0</v>
      </c>
    </row>
    <row r="10" spans="1:14" ht="16.5" x14ac:dyDescent="0.3">
      <c r="B10" s="554"/>
      <c r="C10" s="554"/>
      <c r="D10" s="468">
        <v>0</v>
      </c>
      <c r="E10" s="392">
        <v>0</v>
      </c>
      <c r="F10" s="470">
        <f t="shared" si="1"/>
        <v>0</v>
      </c>
      <c r="G10" s="393">
        <v>0</v>
      </c>
      <c r="H10" s="471">
        <f t="shared" si="2"/>
        <v>0</v>
      </c>
      <c r="I10" s="394">
        <v>0</v>
      </c>
      <c r="J10" s="472">
        <f t="shared" si="3"/>
        <v>0</v>
      </c>
      <c r="K10" s="395">
        <v>0</v>
      </c>
      <c r="L10" s="473">
        <f t="shared" si="4"/>
        <v>0</v>
      </c>
      <c r="M10" s="397">
        <f t="shared" si="0"/>
        <v>0</v>
      </c>
    </row>
    <row r="11" spans="1:14" ht="16.5" x14ac:dyDescent="0.3">
      <c r="B11" s="554"/>
      <c r="C11" s="554"/>
      <c r="D11" s="468">
        <v>0</v>
      </c>
      <c r="E11" s="392">
        <v>0</v>
      </c>
      <c r="F11" s="470">
        <f t="shared" si="1"/>
        <v>0</v>
      </c>
      <c r="G11" s="393">
        <v>0</v>
      </c>
      <c r="H11" s="471">
        <f t="shared" si="2"/>
        <v>0</v>
      </c>
      <c r="I11" s="394">
        <v>0</v>
      </c>
      <c r="J11" s="472">
        <f t="shared" si="3"/>
        <v>0</v>
      </c>
      <c r="K11" s="395">
        <v>0</v>
      </c>
      <c r="L11" s="473">
        <f t="shared" si="4"/>
        <v>0</v>
      </c>
      <c r="M11" s="397">
        <f t="shared" si="0"/>
        <v>0</v>
      </c>
    </row>
    <row r="12" spans="1:14" ht="16.5" x14ac:dyDescent="0.3">
      <c r="B12" s="554"/>
      <c r="C12" s="554"/>
      <c r="D12" s="468">
        <v>0</v>
      </c>
      <c r="E12" s="392">
        <v>0</v>
      </c>
      <c r="F12" s="470">
        <f t="shared" si="1"/>
        <v>0</v>
      </c>
      <c r="G12" s="393">
        <v>0</v>
      </c>
      <c r="H12" s="471">
        <f t="shared" si="2"/>
        <v>0</v>
      </c>
      <c r="I12" s="394">
        <v>0</v>
      </c>
      <c r="J12" s="472">
        <f t="shared" si="3"/>
        <v>0</v>
      </c>
      <c r="K12" s="395">
        <v>0</v>
      </c>
      <c r="L12" s="473">
        <f t="shared" si="4"/>
        <v>0</v>
      </c>
      <c r="M12" s="397">
        <f t="shared" si="0"/>
        <v>0</v>
      </c>
    </row>
    <row r="13" spans="1:14" ht="16.5" x14ac:dyDescent="0.3">
      <c r="B13" s="554"/>
      <c r="C13" s="554"/>
      <c r="D13" s="468">
        <v>0</v>
      </c>
      <c r="E13" s="392">
        <v>0</v>
      </c>
      <c r="F13" s="470">
        <f t="shared" si="1"/>
        <v>0</v>
      </c>
      <c r="G13" s="393">
        <v>0</v>
      </c>
      <c r="H13" s="471">
        <f t="shared" si="2"/>
        <v>0</v>
      </c>
      <c r="I13" s="394">
        <v>0</v>
      </c>
      <c r="J13" s="472">
        <f t="shared" si="3"/>
        <v>0</v>
      </c>
      <c r="K13" s="395">
        <v>0</v>
      </c>
      <c r="L13" s="473">
        <f t="shared" si="4"/>
        <v>0</v>
      </c>
      <c r="M13" s="397">
        <f t="shared" si="0"/>
        <v>0</v>
      </c>
    </row>
    <row r="14" spans="1:14" ht="16.5" x14ac:dyDescent="0.3">
      <c r="B14" s="554"/>
      <c r="C14" s="554"/>
      <c r="D14" s="468">
        <v>0</v>
      </c>
      <c r="E14" s="392">
        <v>0</v>
      </c>
      <c r="F14" s="470">
        <f t="shared" si="1"/>
        <v>0</v>
      </c>
      <c r="G14" s="393">
        <v>0</v>
      </c>
      <c r="H14" s="471">
        <f t="shared" si="2"/>
        <v>0</v>
      </c>
      <c r="I14" s="394">
        <v>0</v>
      </c>
      <c r="J14" s="472">
        <f t="shared" si="3"/>
        <v>0</v>
      </c>
      <c r="K14" s="395">
        <v>0</v>
      </c>
      <c r="L14" s="473">
        <f t="shared" si="4"/>
        <v>0</v>
      </c>
      <c r="M14" s="397">
        <f t="shared" si="0"/>
        <v>0</v>
      </c>
    </row>
    <row r="15" spans="1:14" ht="16.5" x14ac:dyDescent="0.3">
      <c r="B15" s="554"/>
      <c r="C15" s="554"/>
      <c r="D15" s="468">
        <v>0</v>
      </c>
      <c r="E15" s="392">
        <v>0</v>
      </c>
      <c r="F15" s="470">
        <f t="shared" si="1"/>
        <v>0</v>
      </c>
      <c r="G15" s="393">
        <v>0</v>
      </c>
      <c r="H15" s="471">
        <f t="shared" si="2"/>
        <v>0</v>
      </c>
      <c r="I15" s="394">
        <v>0</v>
      </c>
      <c r="J15" s="472">
        <f t="shared" si="3"/>
        <v>0</v>
      </c>
      <c r="K15" s="395">
        <v>0</v>
      </c>
      <c r="L15" s="473">
        <f t="shared" si="4"/>
        <v>0</v>
      </c>
      <c r="M15" s="397">
        <f t="shared" si="0"/>
        <v>0</v>
      </c>
    </row>
    <row r="16" spans="1:14" ht="16.5" x14ac:dyDescent="0.3">
      <c r="B16" s="554"/>
      <c r="C16" s="554"/>
      <c r="D16" s="468">
        <v>0</v>
      </c>
      <c r="E16" s="392">
        <v>0</v>
      </c>
      <c r="F16" s="470">
        <f t="shared" si="1"/>
        <v>0</v>
      </c>
      <c r="G16" s="393">
        <v>0</v>
      </c>
      <c r="H16" s="471">
        <f t="shared" si="2"/>
        <v>0</v>
      </c>
      <c r="I16" s="394">
        <v>0</v>
      </c>
      <c r="J16" s="472">
        <f t="shared" si="3"/>
        <v>0</v>
      </c>
      <c r="K16" s="395">
        <v>0</v>
      </c>
      <c r="L16" s="473">
        <f t="shared" si="4"/>
        <v>0</v>
      </c>
      <c r="M16" s="397">
        <f t="shared" si="0"/>
        <v>0</v>
      </c>
    </row>
    <row r="17" spans="2:13" ht="16.5" x14ac:dyDescent="0.3">
      <c r="B17" s="554"/>
      <c r="C17" s="554"/>
      <c r="D17" s="468">
        <v>0</v>
      </c>
      <c r="E17" s="392">
        <v>0</v>
      </c>
      <c r="F17" s="470">
        <f t="shared" si="1"/>
        <v>0</v>
      </c>
      <c r="G17" s="393">
        <v>0</v>
      </c>
      <c r="H17" s="471">
        <f t="shared" si="2"/>
        <v>0</v>
      </c>
      <c r="I17" s="394">
        <v>0</v>
      </c>
      <c r="J17" s="472">
        <f t="shared" si="3"/>
        <v>0</v>
      </c>
      <c r="K17" s="395">
        <v>0</v>
      </c>
      <c r="L17" s="473">
        <f t="shared" si="4"/>
        <v>0</v>
      </c>
      <c r="M17" s="397">
        <f t="shared" si="0"/>
        <v>0</v>
      </c>
    </row>
    <row r="18" spans="2:13" ht="16.5" x14ac:dyDescent="0.3">
      <c r="B18" s="554"/>
      <c r="C18" s="554"/>
      <c r="D18" s="468">
        <v>0</v>
      </c>
      <c r="E18" s="392">
        <v>0</v>
      </c>
      <c r="F18" s="470">
        <f t="shared" si="1"/>
        <v>0</v>
      </c>
      <c r="G18" s="393">
        <v>0</v>
      </c>
      <c r="H18" s="471">
        <f t="shared" si="2"/>
        <v>0</v>
      </c>
      <c r="I18" s="394">
        <v>0</v>
      </c>
      <c r="J18" s="472">
        <f t="shared" si="3"/>
        <v>0</v>
      </c>
      <c r="K18" s="395">
        <v>0</v>
      </c>
      <c r="L18" s="473">
        <f t="shared" si="4"/>
        <v>0</v>
      </c>
      <c r="M18" s="397">
        <f t="shared" si="0"/>
        <v>0</v>
      </c>
    </row>
    <row r="19" spans="2:13" ht="16.5" x14ac:dyDescent="0.3">
      <c r="B19" s="554"/>
      <c r="C19" s="554"/>
      <c r="D19" s="468">
        <v>0</v>
      </c>
      <c r="E19" s="392">
        <v>0</v>
      </c>
      <c r="F19" s="470">
        <f t="shared" si="1"/>
        <v>0</v>
      </c>
      <c r="G19" s="393">
        <v>0</v>
      </c>
      <c r="H19" s="471">
        <f t="shared" si="2"/>
        <v>0</v>
      </c>
      <c r="I19" s="394">
        <v>0</v>
      </c>
      <c r="J19" s="472">
        <f t="shared" si="3"/>
        <v>0</v>
      </c>
      <c r="K19" s="395">
        <v>0</v>
      </c>
      <c r="L19" s="473">
        <f t="shared" si="4"/>
        <v>0</v>
      </c>
      <c r="M19" s="397">
        <f t="shared" si="0"/>
        <v>0</v>
      </c>
    </row>
    <row r="20" spans="2:13" ht="16.5" x14ac:dyDescent="0.3">
      <c r="B20" s="554"/>
      <c r="C20" s="554"/>
      <c r="D20" s="468">
        <v>0</v>
      </c>
      <c r="E20" s="392">
        <v>0</v>
      </c>
      <c r="F20" s="470">
        <f t="shared" si="1"/>
        <v>0</v>
      </c>
      <c r="G20" s="393">
        <v>0</v>
      </c>
      <c r="H20" s="471">
        <f t="shared" si="2"/>
        <v>0</v>
      </c>
      <c r="I20" s="394">
        <v>0</v>
      </c>
      <c r="J20" s="472">
        <f t="shared" si="3"/>
        <v>0</v>
      </c>
      <c r="K20" s="395">
        <v>0</v>
      </c>
      <c r="L20" s="473">
        <f t="shared" si="4"/>
        <v>0</v>
      </c>
      <c r="M20" s="397">
        <f t="shared" si="0"/>
        <v>0</v>
      </c>
    </row>
    <row r="21" spans="2:13" ht="16.5" x14ac:dyDescent="0.3">
      <c r="B21" s="554"/>
      <c r="C21" s="554"/>
      <c r="D21" s="468">
        <v>0</v>
      </c>
      <c r="E21" s="392">
        <v>0</v>
      </c>
      <c r="F21" s="470">
        <f t="shared" si="1"/>
        <v>0</v>
      </c>
      <c r="G21" s="393">
        <v>0</v>
      </c>
      <c r="H21" s="471">
        <f t="shared" si="2"/>
        <v>0</v>
      </c>
      <c r="I21" s="394">
        <v>0</v>
      </c>
      <c r="J21" s="472">
        <f t="shared" si="3"/>
        <v>0</v>
      </c>
      <c r="K21" s="395">
        <v>0</v>
      </c>
      <c r="L21" s="473">
        <f t="shared" si="4"/>
        <v>0</v>
      </c>
      <c r="M21" s="397">
        <f t="shared" si="0"/>
        <v>0</v>
      </c>
    </row>
    <row r="22" spans="2:13" ht="16.5" x14ac:dyDescent="0.3">
      <c r="B22" s="554"/>
      <c r="C22" s="554"/>
      <c r="D22" s="468">
        <v>0</v>
      </c>
      <c r="E22" s="392">
        <v>0</v>
      </c>
      <c r="F22" s="470">
        <f t="shared" si="1"/>
        <v>0</v>
      </c>
      <c r="G22" s="393">
        <v>0</v>
      </c>
      <c r="H22" s="471">
        <f t="shared" si="2"/>
        <v>0</v>
      </c>
      <c r="I22" s="394">
        <v>0</v>
      </c>
      <c r="J22" s="472">
        <f t="shared" si="3"/>
        <v>0</v>
      </c>
      <c r="K22" s="395">
        <v>0</v>
      </c>
      <c r="L22" s="473">
        <f t="shared" si="4"/>
        <v>0</v>
      </c>
      <c r="M22" s="397">
        <f t="shared" si="0"/>
        <v>0</v>
      </c>
    </row>
    <row r="23" spans="2:13" ht="16.5" x14ac:dyDescent="0.3">
      <c r="B23" s="554"/>
      <c r="C23" s="554"/>
      <c r="D23" s="468">
        <v>0</v>
      </c>
      <c r="E23" s="392">
        <v>0</v>
      </c>
      <c r="F23" s="470">
        <f t="shared" si="1"/>
        <v>0</v>
      </c>
      <c r="G23" s="393">
        <v>0</v>
      </c>
      <c r="H23" s="471">
        <f t="shared" si="2"/>
        <v>0</v>
      </c>
      <c r="I23" s="394">
        <v>0</v>
      </c>
      <c r="J23" s="472">
        <f t="shared" si="3"/>
        <v>0</v>
      </c>
      <c r="K23" s="395">
        <v>0</v>
      </c>
      <c r="L23" s="473">
        <f t="shared" si="4"/>
        <v>0</v>
      </c>
      <c r="M23" s="397">
        <f t="shared" si="0"/>
        <v>0</v>
      </c>
    </row>
    <row r="24" spans="2:13" ht="16.5" x14ac:dyDescent="0.3">
      <c r="B24" s="554"/>
      <c r="C24" s="554"/>
      <c r="D24" s="468">
        <v>0</v>
      </c>
      <c r="E24" s="392">
        <v>0</v>
      </c>
      <c r="F24" s="470">
        <f t="shared" si="1"/>
        <v>0</v>
      </c>
      <c r="G24" s="393">
        <v>0</v>
      </c>
      <c r="H24" s="471">
        <f t="shared" si="2"/>
        <v>0</v>
      </c>
      <c r="I24" s="394">
        <v>0</v>
      </c>
      <c r="J24" s="472">
        <f t="shared" si="3"/>
        <v>0</v>
      </c>
      <c r="K24" s="395">
        <v>0</v>
      </c>
      <c r="L24" s="473">
        <f t="shared" si="4"/>
        <v>0</v>
      </c>
      <c r="M24" s="397">
        <f t="shared" si="0"/>
        <v>0</v>
      </c>
    </row>
    <row r="25" spans="2:13" ht="16.5" x14ac:dyDescent="0.3">
      <c r="B25" s="554"/>
      <c r="C25" s="554"/>
      <c r="D25" s="468">
        <v>0</v>
      </c>
      <c r="E25" s="392">
        <v>0</v>
      </c>
      <c r="F25" s="470">
        <f t="shared" si="1"/>
        <v>0</v>
      </c>
      <c r="G25" s="393">
        <v>0</v>
      </c>
      <c r="H25" s="471">
        <f t="shared" si="2"/>
        <v>0</v>
      </c>
      <c r="I25" s="394">
        <v>0</v>
      </c>
      <c r="J25" s="472">
        <f t="shared" si="3"/>
        <v>0</v>
      </c>
      <c r="K25" s="395">
        <v>0</v>
      </c>
      <c r="L25" s="473">
        <f t="shared" si="4"/>
        <v>0</v>
      </c>
      <c r="M25" s="397">
        <f t="shared" si="0"/>
        <v>0</v>
      </c>
    </row>
    <row r="26" spans="2:13" ht="16.5" x14ac:dyDescent="0.3">
      <c r="B26" s="554"/>
      <c r="C26" s="554"/>
      <c r="D26" s="468">
        <v>0</v>
      </c>
      <c r="E26" s="392">
        <v>0</v>
      </c>
      <c r="F26" s="470">
        <f t="shared" si="1"/>
        <v>0</v>
      </c>
      <c r="G26" s="393">
        <v>0</v>
      </c>
      <c r="H26" s="471">
        <f t="shared" si="2"/>
        <v>0</v>
      </c>
      <c r="I26" s="394">
        <v>0</v>
      </c>
      <c r="J26" s="472">
        <f t="shared" si="3"/>
        <v>0</v>
      </c>
      <c r="K26" s="395">
        <v>0</v>
      </c>
      <c r="L26" s="473">
        <f t="shared" si="4"/>
        <v>0</v>
      </c>
      <c r="M26" s="397">
        <f t="shared" si="0"/>
        <v>0</v>
      </c>
    </row>
    <row r="27" spans="2:13" ht="17.25" thickBot="1" x14ac:dyDescent="0.35">
      <c r="B27" s="555"/>
      <c r="C27" s="555"/>
      <c r="D27" s="468">
        <v>0</v>
      </c>
      <c r="E27" s="392">
        <v>0</v>
      </c>
      <c r="F27" s="470">
        <f t="shared" si="1"/>
        <v>0</v>
      </c>
      <c r="G27" s="393">
        <v>0</v>
      </c>
      <c r="H27" s="471">
        <f t="shared" si="2"/>
        <v>0</v>
      </c>
      <c r="I27" s="394">
        <v>0</v>
      </c>
      <c r="J27" s="472">
        <f t="shared" si="3"/>
        <v>0</v>
      </c>
      <c r="K27" s="395">
        <v>0</v>
      </c>
      <c r="L27" s="473">
        <f t="shared" si="4"/>
        <v>0</v>
      </c>
      <c r="M27" s="397">
        <f t="shared" si="0"/>
        <v>0</v>
      </c>
    </row>
    <row r="28" spans="2:13" ht="17.25" thickBot="1" x14ac:dyDescent="0.35">
      <c r="B28" s="398" t="s">
        <v>231</v>
      </c>
      <c r="C28" s="399"/>
      <c r="D28" s="469"/>
      <c r="E28" s="405"/>
      <c r="F28" s="401">
        <f>SUM(F7:F27)</f>
        <v>0</v>
      </c>
      <c r="G28" s="406"/>
      <c r="H28" s="402">
        <f>SUM(H7:H27)</f>
        <v>0</v>
      </c>
      <c r="I28" s="407"/>
      <c r="J28" s="403">
        <f>SUM(J7:J27)</f>
        <v>0</v>
      </c>
      <c r="K28" s="408"/>
      <c r="L28" s="404">
        <f>SUM(L7:L27)</f>
        <v>0</v>
      </c>
      <c r="M28" s="400">
        <f>SUM(M7:M27)</f>
        <v>0</v>
      </c>
    </row>
  </sheetData>
  <sheetProtection algorithmName="SHA-512" hashValue="CsZM4i3fRQmCXw2shLwGph6Vm9MQ8v7dLeeNpUtQe3m6RAzZKxhkBzEU2YedFGybdI2rekU12mGIEtKiymqHcw==" saltValue="9D+0hSBrdXhxlWBqyLCnCA==" spinCount="100000" sheet="1" insertRows="0"/>
  <mergeCells count="3">
    <mergeCell ref="B4:M4"/>
    <mergeCell ref="B5:M5"/>
    <mergeCell ref="E2:M3"/>
  </mergeCells>
  <printOptions horizontalCentered="1" verticalCentered="1"/>
  <pageMargins left="0.45" right="0.45" top="0.5" bottom="0.5" header="0.3" footer="0.3"/>
  <pageSetup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8fe6ec-2163-43ca-aae1-93e9cba1a1fb">
      <Terms xmlns="http://schemas.microsoft.com/office/infopath/2007/PartnerControls"/>
    </lcf76f155ced4ddcb4097134ff3c332f>
    <TaxCatchAll xmlns="ce570517-7ac0-46d0-9572-5421b909135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4FCBDA7750054A977A5727E990148C" ma:contentTypeVersion="11" ma:contentTypeDescription="Create a new document." ma:contentTypeScope="" ma:versionID="cf866bbd7cf533b34261469d632d4016">
  <xsd:schema xmlns:xsd="http://www.w3.org/2001/XMLSchema" xmlns:xs="http://www.w3.org/2001/XMLSchema" xmlns:p="http://schemas.microsoft.com/office/2006/metadata/properties" xmlns:ns2="a98fe6ec-2163-43ca-aae1-93e9cba1a1fb" xmlns:ns3="ce570517-7ac0-46d0-9572-5421b909135b" targetNamespace="http://schemas.microsoft.com/office/2006/metadata/properties" ma:root="true" ma:fieldsID="04ad36585d997c411c53b0c5ba5f975b" ns2:_="" ns3:_="">
    <xsd:import namespace="a98fe6ec-2163-43ca-aae1-93e9cba1a1fb"/>
    <xsd:import namespace="ce570517-7ac0-46d0-9572-5421b90913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8fe6ec-2163-43ca-aae1-93e9cba1a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2c18fb0-9603-4dd0-9554-9691671017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570517-7ac0-46d0-9572-5421b909135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1d77ee-7538-4b4b-8489-ccf53c0f2dce}" ma:internalName="TaxCatchAll" ma:showField="CatchAllData" ma:web="ce570517-7ac0-46d0-9572-5421b90913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869074-2A72-48AD-9661-7B70F7A51FFC}">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ce7cb691-63d8-430b-9964-58b8d44ec576"/>
    <ds:schemaRef ds:uri="http://purl.org/dc/dcmitype/"/>
    <ds:schemaRef ds:uri="http://schemas.openxmlformats.org/package/2006/metadata/core-properties"/>
    <ds:schemaRef ds:uri="5772e162-2b4a-4b71-8d4d-c6df85f411ba"/>
    <ds:schemaRef ds:uri="http://www.w3.org/XML/1998/namespace"/>
    <ds:schemaRef ds:uri="a98fe6ec-2163-43ca-aae1-93e9cba1a1fb"/>
    <ds:schemaRef ds:uri="ce570517-7ac0-46d0-9572-5421b909135b"/>
  </ds:schemaRefs>
</ds:datastoreItem>
</file>

<file path=customXml/itemProps2.xml><?xml version="1.0" encoding="utf-8"?>
<ds:datastoreItem xmlns:ds="http://schemas.openxmlformats.org/officeDocument/2006/customXml" ds:itemID="{54B3A492-F334-4123-97D3-B8DB08E06983}">
  <ds:schemaRefs>
    <ds:schemaRef ds:uri="http://schemas.microsoft.com/sharepoint/v3/contenttype/forms"/>
  </ds:schemaRefs>
</ds:datastoreItem>
</file>

<file path=customXml/itemProps3.xml><?xml version="1.0" encoding="utf-8"?>
<ds:datastoreItem xmlns:ds="http://schemas.openxmlformats.org/officeDocument/2006/customXml" ds:itemID="{8026F9A2-07AD-46F5-95BE-F6A03DAFAB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8fe6ec-2163-43ca-aae1-93e9cba1a1fb"/>
    <ds:schemaRef ds:uri="ce570517-7ac0-46d0-9572-5421b90913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23CR pg. 1</vt:lpstr>
      <vt:lpstr>23CR pg. 2</vt:lpstr>
      <vt:lpstr>23CR pg. 3</vt:lpstr>
      <vt:lpstr>23CR pg. 4</vt:lpstr>
      <vt:lpstr>23CR pg. 5</vt:lpstr>
      <vt:lpstr>23CR Hr. Lbr. Pg. 6</vt:lpstr>
      <vt:lpstr>23CR Sal. Lbr. Pg. 7</vt:lpstr>
      <vt:lpstr>23CR SFSP Lbr. Pg. 8</vt:lpstr>
      <vt:lpstr>23CR Equipment Pg. 9</vt:lpstr>
      <vt:lpstr>Form 24CR Numbers Pg. 10</vt:lpstr>
      <vt:lpstr>Sheet1</vt:lpstr>
      <vt:lpstr>'23CR Equipment Pg. 9'!Print_Area</vt:lpstr>
      <vt:lpstr>'23CR pg. 1'!Print_Area</vt:lpstr>
      <vt:lpstr>'23CR pg. 4'!Print_Area</vt:lpstr>
      <vt:lpstr>'23CR pg. 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Holt, Karla</dc:creator>
  <cp:keywords/>
  <dc:description/>
  <cp:lastModifiedBy>Cappiello, Diane</cp:lastModifiedBy>
  <cp:revision/>
  <cp:lastPrinted>2026-03-22T17:07:21Z</cp:lastPrinted>
  <dcterms:created xsi:type="dcterms:W3CDTF">2019-08-21T14:33:06Z</dcterms:created>
  <dcterms:modified xsi:type="dcterms:W3CDTF">2026-05-08T15:47:05Z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0x0101009B4FCBDA7750054A977A5727E990148C</vt:lpwstr>
  </property>
  <property fmtid="{D5CDD505-2E9C-101B-9397-08002B2CF9AE}" pid="3" name="MediaServiceImageTags">
    <vt:lpwstr/>
  </property>
</Properties>
</file>